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'List1'!$A$1:$H$140</definedName>
  </definedNames>
  <calcPr fullCalcOnLoad="1"/>
</workbook>
</file>

<file path=xl/sharedStrings.xml><?xml version="1.0" encoding="utf-8"?>
<sst xmlns="http://schemas.openxmlformats.org/spreadsheetml/2006/main" count="210" uniqueCount="173">
  <si>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</si>
  <si>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</si>
  <si>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</si>
  <si>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</si>
  <si>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</si>
  <si>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</si>
  <si>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</si>
  <si>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</si>
  <si>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</si>
  <si>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3.2.</t>
  </si>
  <si>
    <t>4.</t>
  </si>
  <si>
    <t>Prihodi od drugih aktivnosti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</si>
  <si>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</si>
  <si>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</si>
  <si>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</si>
  <si>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</si>
  <si>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</si>
  <si>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</si>
  <si>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</si>
  <si>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</si>
  <si>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</si>
  <si>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</si>
  <si>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</si>
  <si>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</si>
  <si>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</si>
  <si>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t>1.1.</t>
  </si>
  <si>
    <t>Projekt Volim Hrvatsku</t>
  </si>
  <si>
    <t>Manifestacije</t>
  </si>
  <si>
    <t>Kulturno-zabavne</t>
  </si>
  <si>
    <t xml:space="preserve">Sportske manifestacije </t>
  </si>
  <si>
    <t>Ekološke manifestacije</t>
  </si>
  <si>
    <t>Ostale manifestacije</t>
  </si>
  <si>
    <t>Potpore manifestacijama (suorganizacija s drugim subjektima te donacije drugima za manifestacije)</t>
  </si>
  <si>
    <t xml:space="preserve">Novi proizvodi 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</si>
  <si>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</si>
  <si>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</si>
  <si>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</si>
  <si>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</si>
  <si>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</si>
  <si>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</si>
  <si>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</si>
  <si>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</si>
  <si>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2.2.</t>
  </si>
  <si>
    <t>2.3.</t>
  </si>
  <si>
    <t>Brošure i ostali tiskani materijali</t>
  </si>
  <si>
    <t>2.4.</t>
  </si>
  <si>
    <t>Suveniri i promo materijali</t>
  </si>
  <si>
    <t>2.5.</t>
  </si>
  <si>
    <t>Info table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</si>
  <si>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</si>
  <si>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</si>
  <si>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</si>
  <si>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</si>
  <si>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</si>
  <si>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</si>
  <si>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</si>
  <si>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</si>
  <si>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</si>
  <si>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</si>
  <si>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</si>
  <si>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</si>
  <si>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</si>
  <si>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</si>
  <si>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</si>
  <si>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</si>
  <si>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VIII.</t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</si>
  <si>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</si>
  <si>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</si>
  <si>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</si>
  <si>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</si>
  <si>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</si>
  <si>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Smeđa signalizacija</t>
  </si>
  <si>
    <t>1.2.</t>
  </si>
  <si>
    <t>Oglašavanje u promotivnim kampanjama javnog i privatnog sektora</t>
  </si>
  <si>
    <t xml:space="preserve">Koordinacija subjekata koji su neposredno ili posredno uključeni u turistički promet </t>
  </si>
  <si>
    <t>Poticanje i pomaganje razvoja turizma na područjima koja nisu turistički razvijena</t>
  </si>
  <si>
    <t>1a.</t>
  </si>
  <si>
    <t>Boravišna pristojba 65%</t>
  </si>
  <si>
    <t>1b.</t>
  </si>
  <si>
    <t>Boravišna pristojba od nautike</t>
  </si>
  <si>
    <t>Boravišna pristojba - dug</t>
  </si>
  <si>
    <t>*uređenje plaža</t>
  </si>
  <si>
    <t>*uređenje turističkog mjesta</t>
  </si>
  <si>
    <t>*čišćenje plaža</t>
  </si>
  <si>
    <t>*uskršnji doručak na Gradskom trgu</t>
  </si>
  <si>
    <t>*festival čipke</t>
  </si>
  <si>
    <t>*Vela Gospa</t>
  </si>
  <si>
    <t>*Mala Gospa</t>
  </si>
  <si>
    <t>*paški biciklistički maraton</t>
  </si>
  <si>
    <t>*ostale potpore</t>
  </si>
  <si>
    <t>*oglašavanje u tisku</t>
  </si>
  <si>
    <t>Internet portal</t>
  </si>
  <si>
    <t>WEB stranice</t>
  </si>
  <si>
    <t>*biciklistička karta</t>
  </si>
  <si>
    <t>*plan plaža i spomenika</t>
  </si>
  <si>
    <t>*izrada kalendara</t>
  </si>
  <si>
    <t>*promidžbene vrećice</t>
  </si>
  <si>
    <t xml:space="preserve">*nastup KUD-a </t>
  </si>
  <si>
    <t>TURISTIČKA ZAJEDNICA GRADA PAGA - PAG</t>
  </si>
  <si>
    <t>*akcija čišćenja obale, podmorja i okoliša</t>
  </si>
  <si>
    <t>*windsurfing</t>
  </si>
  <si>
    <t>Skladište i logistika</t>
  </si>
  <si>
    <t>Boravišna pristojba tekuća godina</t>
  </si>
  <si>
    <t xml:space="preserve">*za programske aktivnosti </t>
  </si>
  <si>
    <t>*za funkcioniranje turističkog ureda</t>
  </si>
  <si>
    <t xml:space="preserve">*prospekt </t>
  </si>
  <si>
    <t>*plan Grada/mjesta</t>
  </si>
  <si>
    <t>*sajmovi u inozemstvu</t>
  </si>
  <si>
    <t>*suradnja s prijateljskim gradovima /  Slavkov,Szigetvar,Kiev</t>
  </si>
  <si>
    <t>*nepredviđene manifestacije</t>
  </si>
  <si>
    <t>*gastro dani otoka Paga</t>
  </si>
  <si>
    <t>novogodišnji promidžbeni materijal</t>
  </si>
  <si>
    <t>ostali tiskani promidžbeni materijali</t>
  </si>
  <si>
    <t>*Lepoglava/festival čipke</t>
  </si>
  <si>
    <t>EKO Pag</t>
  </si>
  <si>
    <t>*brošura:program ljetnih događanja</t>
  </si>
  <si>
    <t xml:space="preserve">  - proračun Grada Paga</t>
  </si>
  <si>
    <t xml:space="preserve">  - proračun Županije</t>
  </si>
  <si>
    <t>*ribarske fešte i brudetijada</t>
  </si>
  <si>
    <t>*Celje/Slovenija/okusi i zvuci Paga</t>
  </si>
  <si>
    <t>PRIJENOS VIŠKA U IDUĆU GODINU - POKRIVANJE MANJKA U IDUĆOJ GODINI (SVEUKUPNI PRIHODI UMANJENI ZA SVEUKUPNE RASHODE)NOVČANI TIJEK</t>
  </si>
  <si>
    <t>*promenadni ljetni koncerti i zabave</t>
  </si>
  <si>
    <t>*prezentacija paške nošnje tijekom sezone</t>
  </si>
  <si>
    <t>*PagArtFest</t>
  </si>
  <si>
    <t>Pointers Pag</t>
  </si>
  <si>
    <t>Poticanje i sudjelovanje u uređenju grada/mjesta/ (osim izgradnje komunalne infrastrukture)</t>
  </si>
  <si>
    <t>- donacije za zimski paški karneval</t>
  </si>
  <si>
    <t>- prihodi od financijske imovine</t>
  </si>
  <si>
    <t>-ostali nespomenuti prihodi</t>
  </si>
  <si>
    <t>Google Adwords (SEM)</t>
  </si>
  <si>
    <t>- prihodi od prodaje robe i usluga</t>
  </si>
  <si>
    <t>*udruženo oglašava.-marketinške usluge TZZŽ</t>
  </si>
  <si>
    <t>Opće oglašavanje (oglašavanje u tisku, TV oglaš.)</t>
  </si>
  <si>
    <t xml:space="preserve">  * sufinanciranje manifestacija od TZZŽ</t>
  </si>
  <si>
    <t xml:space="preserve">     IZVRŠENJE  2017.</t>
  </si>
  <si>
    <t xml:space="preserve">indeks izvrš/ rebal. </t>
  </si>
  <si>
    <t>*županijski susreti puhačkih orkestara</t>
  </si>
  <si>
    <t>*malonogometni turnir Vlašići</t>
  </si>
  <si>
    <t>*biciklistički maraton Natura</t>
  </si>
  <si>
    <t>*susret županijskih društava prijatelja Hajduka</t>
  </si>
  <si>
    <t>*susret bajkera MK Paška bura</t>
  </si>
  <si>
    <t>*bila noć</t>
  </si>
  <si>
    <t>*otočni sajam Vlašići</t>
  </si>
  <si>
    <t>*oglašavanje na TV</t>
  </si>
  <si>
    <r>
      <t xml:space="preserve">OSTALO </t>
    </r>
    <r>
      <rPr>
        <sz val="11"/>
        <rFont val="Calibri"/>
        <family val="2"/>
      </rPr>
      <t>(planovi razvoja turizma, strateški marketing planovi i ostalo)</t>
    </r>
  </si>
  <si>
    <t xml:space="preserve">*veslačka regata </t>
  </si>
  <si>
    <t>KUMULATIVNI FINANCIJSKI IZVJEŠTAJ I-XII 2018.</t>
  </si>
  <si>
    <t>REBALANS 2018.</t>
  </si>
  <si>
    <t xml:space="preserve">     IZVRŠENJE  2018.</t>
  </si>
  <si>
    <t>STRUKTURA  2018.</t>
  </si>
  <si>
    <t>indeks 2018/2017</t>
  </si>
  <si>
    <t>indeks 2018/2017.</t>
  </si>
  <si>
    <t>Pag, veljača 2019.</t>
  </si>
  <si>
    <t>*uređenje plan.pješačke staze sv. Vid</t>
  </si>
  <si>
    <t>*uspostava staza za nordijsko hodanje</t>
  </si>
  <si>
    <t>*karneval ljetni</t>
  </si>
  <si>
    <t>*karneval zimski</t>
  </si>
  <si>
    <t>*svi zajedno doživimo Hrvatsku - Vukovar</t>
  </si>
  <si>
    <t>*ronilačke igre Šimuni</t>
  </si>
  <si>
    <t>*ca, ča, što se kuhalo na mom otoku</t>
  </si>
  <si>
    <t>*humanitarna utrka Run Croatia</t>
  </si>
  <si>
    <t>*benediktinski samostan 700.obljetnica</t>
  </si>
  <si>
    <t>*uspon na Kavkaz</t>
  </si>
  <si>
    <t>*stolnoteniski klub Pag</t>
  </si>
  <si>
    <t>*fotoklub Pag</t>
  </si>
  <si>
    <t>*udruženo oglašavanje dest. Zadar region</t>
  </si>
  <si>
    <t>*izrada promo videa - Flare studio</t>
  </si>
  <si>
    <t>*sajmovi u zemlji - prezentacije</t>
  </si>
  <si>
    <r>
      <t>Studijska putovanja -</t>
    </r>
    <r>
      <rPr>
        <sz val="11"/>
        <rFont val="Calibri"/>
        <family val="2"/>
      </rPr>
      <t xml:space="preserve"> 1340</t>
    </r>
  </si>
  <si>
    <t>Edukacija (zaposleni, sub. javnog i privatnog sektora) -1510</t>
  </si>
  <si>
    <t>TROŠKOVI AMORTIZACIJE</t>
  </si>
  <si>
    <t xml:space="preserve">  * pedalom po Pagu</t>
  </si>
  <si>
    <t xml:space="preserve">  * ostali prihodi - TZ Povljana, povr.don.Kavkaz, otp.obveza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</si>
</sst>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\.\ mmmm\ yyyy\."/>
  </numFmts>
  <fonts count="4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20"/>
      <name val="Calibri"/>
      <family val="2"/>
    </font>
    <font>
      <sz val="14"/>
      <color indexed="10"/>
      <name val="Calibri"/>
      <family val="2"/>
    </font>
    <font>
      <sz val="16"/>
      <name val="Calibri"/>
      <family val="2"/>
    </font>
    <font>
      <sz val="18"/>
      <color indexed="8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3" fillId="0" borderId="0" xfId="0" applyFont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2" fillId="32" borderId="0" xfId="0" applyFont="1" applyFill="1" applyAlignment="1">
      <alignment horizontal="center" wrapText="1"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3" fontId="15" fillId="33" borderId="10" xfId="0" applyNumberFormat="1" applyFont="1" applyFill="1" applyBorder="1" applyAlignment="1">
      <alignment/>
    </xf>
    <xf numFmtId="1" fontId="14" fillId="33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3" fontId="15" fillId="32" borderId="10" xfId="0" applyNumberFormat="1" applyFont="1" applyFill="1" applyBorder="1" applyAlignment="1">
      <alignment/>
    </xf>
    <xf numFmtId="1" fontId="15" fillId="32" borderId="10" xfId="0" applyNumberFormat="1" applyFont="1" applyFill="1" applyBorder="1" applyAlignment="1">
      <alignment/>
    </xf>
    <xf numFmtId="4" fontId="15" fillId="32" borderId="11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right"/>
    </xf>
    <xf numFmtId="0" fontId="0" fillId="32" borderId="10" xfId="0" applyFont="1" applyFill="1" applyBorder="1" applyAlignment="1">
      <alignment wrapText="1"/>
    </xf>
    <xf numFmtId="3" fontId="14" fillId="32" borderId="10" xfId="0" applyNumberFormat="1" applyFont="1" applyFill="1" applyBorder="1" applyAlignment="1">
      <alignment/>
    </xf>
    <xf numFmtId="1" fontId="14" fillId="32" borderId="10" xfId="0" applyNumberFormat="1" applyFont="1" applyFill="1" applyBorder="1" applyAlignment="1">
      <alignment/>
    </xf>
    <xf numFmtId="1" fontId="15" fillId="33" borderId="10" xfId="0" applyNumberFormat="1" applyFont="1" applyFill="1" applyBorder="1" applyAlignment="1">
      <alignment/>
    </xf>
    <xf numFmtId="4" fontId="15" fillId="33" borderId="11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left" wrapText="1" indent="2"/>
    </xf>
    <xf numFmtId="0" fontId="13" fillId="32" borderId="10" xfId="0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left" wrapText="1" indent="2"/>
    </xf>
    <xf numFmtId="0" fontId="0" fillId="32" borderId="10" xfId="0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wrapText="1"/>
    </xf>
    <xf numFmtId="2" fontId="16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5" fillId="33" borderId="10" xfId="0" applyFont="1" applyFill="1" applyBorder="1" applyAlignment="1">
      <alignment wrapText="1"/>
    </xf>
    <xf numFmtId="2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/>
    </xf>
    <xf numFmtId="0" fontId="15" fillId="32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3" fontId="15" fillId="33" borderId="0" xfId="0" applyNumberFormat="1" applyFont="1" applyFill="1" applyAlignment="1">
      <alignment/>
    </xf>
    <xf numFmtId="0" fontId="15" fillId="32" borderId="10" xfId="0" applyFont="1" applyFill="1" applyBorder="1" applyAlignment="1">
      <alignment horizontal="left" wrapText="1" indent="1"/>
    </xf>
    <xf numFmtId="0" fontId="14" fillId="0" borderId="10" xfId="0" applyFont="1" applyFill="1" applyBorder="1" applyAlignment="1">
      <alignment horizontal="left" wrapText="1" indent="1"/>
    </xf>
    <xf numFmtId="0" fontId="14" fillId="32" borderId="10" xfId="0" applyFont="1" applyFill="1" applyBorder="1" applyAlignment="1">
      <alignment horizontal="left" wrapText="1" indent="1"/>
    </xf>
    <xf numFmtId="2" fontId="15" fillId="32" borderId="10" xfId="0" applyNumberFormat="1" applyFont="1" applyFill="1" applyBorder="1" applyAlignment="1">
      <alignment horizontal="center" vertical="center"/>
    </xf>
    <xf numFmtId="1" fontId="14" fillId="32" borderId="10" xfId="0" applyNumberFormat="1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wrapText="1"/>
    </xf>
    <xf numFmtId="3" fontId="15" fillId="32" borderId="0" xfId="0" applyNumberFormat="1" applyFont="1" applyFill="1" applyBorder="1" applyAlignment="1">
      <alignment/>
    </xf>
    <xf numFmtId="3" fontId="17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/>
    </xf>
    <xf numFmtId="4" fontId="15" fillId="32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Alignment="1">
      <alignment/>
    </xf>
    <xf numFmtId="1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" fontId="15" fillId="32" borderId="10" xfId="0" applyNumberFormat="1" applyFont="1" applyFill="1" applyBorder="1" applyAlignment="1">
      <alignment/>
    </xf>
    <xf numFmtId="1" fontId="14" fillId="32" borderId="10" xfId="0" applyNumberFormat="1" applyFont="1" applyFill="1" applyBorder="1" applyAlignment="1">
      <alignment/>
    </xf>
    <xf numFmtId="4" fontId="15" fillId="34" borderId="11" xfId="0" applyNumberFormat="1" applyFont="1" applyFill="1" applyBorder="1" applyAlignment="1">
      <alignment/>
    </xf>
    <xf numFmtId="4" fontId="14" fillId="34" borderId="11" xfId="0" applyNumberFormat="1" applyFont="1" applyFill="1" applyBorder="1" applyAlignment="1">
      <alignment/>
    </xf>
    <xf numFmtId="4" fontId="15" fillId="34" borderId="11" xfId="0" applyNumberFormat="1" applyFont="1" applyFill="1" applyBorder="1" applyAlignment="1">
      <alignment/>
    </xf>
    <xf numFmtId="49" fontId="14" fillId="32" borderId="10" xfId="0" applyNumberFormat="1" applyFont="1" applyFill="1" applyBorder="1" applyAlignment="1">
      <alignment horizontal="center" vertical="center"/>
    </xf>
    <xf numFmtId="3" fontId="14" fillId="32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"/>
  <sheetViews>
    <sheetView tabSelected="1" zoomScaleSheetLayoutView="65" zoomScalePageLayoutView="0" workbookViewId="0" topLeftCell="A13">
      <selection activeCell="B24" sqref="B24"/>
    </sheetView>
  </sheetViews>
  <sheetFormatPr defaultColWidth="9.140625" defaultRowHeight="15"/>
  <cols>
    <col min="1" max="1" width="8.7109375" style="18" customWidth="1"/>
    <col min="2" max="2" width="54.00390625" style="82" customWidth="1"/>
    <col min="3" max="3" width="12.8515625" style="83" customWidth="1"/>
    <col min="4" max="4" width="13.7109375" style="19" customWidth="1"/>
    <col min="5" max="5" width="11.7109375" style="20" customWidth="1"/>
    <col min="6" max="6" width="13.140625" style="21" customWidth="1"/>
    <col min="7" max="7" width="13.28125" style="19" customWidth="1"/>
    <col min="8" max="8" width="12.140625" style="20" customWidth="1"/>
    <col min="10" max="10" width="11.7109375" style="0" bestFit="1" customWidth="1"/>
  </cols>
  <sheetData>
    <row r="1" spans="1:256" s="88" customFormat="1" ht="18.75">
      <c r="A1" s="100" t="s">
        <v>98</v>
      </c>
      <c r="B1" s="101"/>
      <c r="C1" s="101"/>
      <c r="D1" s="85"/>
      <c r="E1" s="86"/>
      <c r="F1" s="87"/>
      <c r="G1" s="85"/>
      <c r="H1" s="86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88" customFormat="1" ht="18.75">
      <c r="A2" s="98" t="s">
        <v>146</v>
      </c>
      <c r="B2" s="99"/>
      <c r="C2" s="99"/>
      <c r="D2" s="99"/>
      <c r="E2" s="99"/>
      <c r="F2" s="99"/>
      <c r="G2" s="99"/>
      <c r="H2" s="86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4" customFormat="1" ht="30">
      <c r="A3" s="22" t="s">
        <v>0</v>
      </c>
      <c r="B3" s="22" t="s">
        <v>1</v>
      </c>
      <c r="C3" s="22" t="s">
        <v>147</v>
      </c>
      <c r="D3" s="23" t="s">
        <v>148</v>
      </c>
      <c r="E3" s="24" t="s">
        <v>135</v>
      </c>
      <c r="F3" s="25" t="s">
        <v>149</v>
      </c>
      <c r="G3" s="23" t="s">
        <v>134</v>
      </c>
      <c r="H3" s="24" t="s">
        <v>150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3" customFormat="1" ht="19.5" customHeight="1">
      <c r="A4" s="26" t="s">
        <v>2</v>
      </c>
      <c r="B4" s="27" t="s">
        <v>3</v>
      </c>
      <c r="C4" s="28">
        <f>SUM(C5+C8)</f>
        <v>3220300</v>
      </c>
      <c r="D4" s="28">
        <f>SUM(D5+D8)</f>
        <v>3200015</v>
      </c>
      <c r="E4" s="29">
        <f>SUM(D4*100/C4)</f>
        <v>99.37008974319163</v>
      </c>
      <c r="F4" s="40">
        <f aca="true" t="shared" si="0" ref="F4:F24">SUM(D4*100/4165651)</f>
        <v>76.81908542026204</v>
      </c>
      <c r="G4" s="28">
        <f>SUM(G5+G8)</f>
        <v>2780973</v>
      </c>
      <c r="H4" s="29">
        <f>SUM(D4*100/G4)</f>
        <v>115.06817937462895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19.5" customHeight="1">
      <c r="A5" s="30" t="s">
        <v>76</v>
      </c>
      <c r="B5" s="31" t="s">
        <v>77</v>
      </c>
      <c r="C5" s="32">
        <f>SUM(C6:C7)</f>
        <v>2948000</v>
      </c>
      <c r="D5" s="32">
        <f>SUM(D6:D7)</f>
        <v>2927320</v>
      </c>
      <c r="E5" s="33">
        <f aca="true" t="shared" si="1" ref="E5:E25">SUM(D5*100/C5)</f>
        <v>99.29850746268657</v>
      </c>
      <c r="F5" s="92">
        <f t="shared" si="0"/>
        <v>70.2728097000925</v>
      </c>
      <c r="G5" s="32">
        <f>SUM(G6:G7)</f>
        <v>2615713</v>
      </c>
      <c r="H5" s="33">
        <f aca="true" t="shared" si="2" ref="H5:H25">SUM(D5*100/G5)</f>
        <v>111.91288952572395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" customFormat="1" ht="19.5" customHeight="1">
      <c r="A6" s="35" t="s">
        <v>25</v>
      </c>
      <c r="B6" s="36" t="s">
        <v>102</v>
      </c>
      <c r="C6" s="37">
        <v>2781000</v>
      </c>
      <c r="D6" s="37">
        <v>2757094</v>
      </c>
      <c r="E6" s="38">
        <f t="shared" si="1"/>
        <v>99.14038115785688</v>
      </c>
      <c r="F6" s="93">
        <f t="shared" si="0"/>
        <v>66.18638959432751</v>
      </c>
      <c r="G6" s="37">
        <v>2455363</v>
      </c>
      <c r="H6" s="38">
        <f t="shared" si="2"/>
        <v>112.28865141325336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" customFormat="1" ht="19.5" customHeight="1">
      <c r="A7" s="35" t="s">
        <v>72</v>
      </c>
      <c r="B7" s="36" t="s">
        <v>80</v>
      </c>
      <c r="C7" s="37">
        <v>167000</v>
      </c>
      <c r="D7" s="37">
        <v>170226</v>
      </c>
      <c r="E7" s="38">
        <f t="shared" si="1"/>
        <v>101.93173652694611</v>
      </c>
      <c r="F7" s="93">
        <f t="shared" si="0"/>
        <v>4.086420105764981</v>
      </c>
      <c r="G7" s="37">
        <v>160350</v>
      </c>
      <c r="H7" s="38">
        <f t="shared" si="2"/>
        <v>106.15902712815716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6" customFormat="1" ht="19.5" customHeight="1">
      <c r="A8" s="30" t="s">
        <v>78</v>
      </c>
      <c r="B8" s="31" t="s">
        <v>79</v>
      </c>
      <c r="C8" s="32">
        <v>272300</v>
      </c>
      <c r="D8" s="32">
        <v>272695</v>
      </c>
      <c r="E8" s="38">
        <f t="shared" si="1"/>
        <v>100.14506059493206</v>
      </c>
      <c r="F8" s="93">
        <f t="shared" si="0"/>
        <v>6.5462757201695485</v>
      </c>
      <c r="G8" s="32">
        <v>165260</v>
      </c>
      <c r="H8" s="33">
        <f t="shared" si="2"/>
        <v>165.00968171366333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6" customFormat="1" ht="19.5" customHeight="1">
      <c r="A9" s="26" t="s">
        <v>4</v>
      </c>
      <c r="B9" s="27" t="s">
        <v>5</v>
      </c>
      <c r="C9" s="28">
        <v>199000</v>
      </c>
      <c r="D9" s="28">
        <v>195898</v>
      </c>
      <c r="E9" s="39">
        <f t="shared" si="1"/>
        <v>98.44120603015075</v>
      </c>
      <c r="F9" s="40">
        <f t="shared" si="0"/>
        <v>4.702698329744859</v>
      </c>
      <c r="G9" s="28">
        <v>255613</v>
      </c>
      <c r="H9" s="39">
        <f t="shared" si="2"/>
        <v>76.6385121257526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6" customFormat="1" ht="19.5" customHeight="1">
      <c r="A10" s="26" t="s">
        <v>6</v>
      </c>
      <c r="B10" s="27" t="s">
        <v>7</v>
      </c>
      <c r="C10" s="28">
        <f>SUM(C11+C14)</f>
        <v>170000</v>
      </c>
      <c r="D10" s="28">
        <f>SUM(D11+D14)</f>
        <v>170000</v>
      </c>
      <c r="E10" s="39">
        <f t="shared" si="1"/>
        <v>100</v>
      </c>
      <c r="F10" s="40">
        <f t="shared" si="0"/>
        <v>4.080994783288374</v>
      </c>
      <c r="G10" s="28">
        <f>SUM(G11+G14)</f>
        <v>150000</v>
      </c>
      <c r="H10" s="39">
        <f t="shared" si="2"/>
        <v>113.33333333333333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6" customFormat="1" ht="19.5" customHeight="1">
      <c r="A11" s="30" t="s">
        <v>8</v>
      </c>
      <c r="B11" s="41" t="s">
        <v>103</v>
      </c>
      <c r="C11" s="32">
        <f>SUM(C12:C13)</f>
        <v>170000</v>
      </c>
      <c r="D11" s="32">
        <f>SUM(D12:D13)</f>
        <v>170000</v>
      </c>
      <c r="E11" s="33">
        <f t="shared" si="1"/>
        <v>100</v>
      </c>
      <c r="F11" s="92">
        <f t="shared" si="0"/>
        <v>4.080994783288374</v>
      </c>
      <c r="G11" s="32">
        <f>SUM(G12:G13)</f>
        <v>150000</v>
      </c>
      <c r="H11" s="33">
        <f t="shared" si="2"/>
        <v>113.33333333333333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7" customFormat="1" ht="19.5" customHeight="1">
      <c r="A12" s="42"/>
      <c r="B12" s="43" t="s">
        <v>116</v>
      </c>
      <c r="C12" s="37">
        <v>170000</v>
      </c>
      <c r="D12" s="37">
        <v>170000</v>
      </c>
      <c r="E12" s="38">
        <f t="shared" si="1"/>
        <v>100</v>
      </c>
      <c r="F12" s="93">
        <f t="shared" si="0"/>
        <v>4.080994783288374</v>
      </c>
      <c r="G12" s="37">
        <v>150000</v>
      </c>
      <c r="H12" s="38">
        <f t="shared" si="2"/>
        <v>113.33333333333333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7" customFormat="1" ht="19.5" customHeight="1">
      <c r="A13" s="42"/>
      <c r="B13" s="43" t="s">
        <v>117</v>
      </c>
      <c r="C13" s="37">
        <v>0</v>
      </c>
      <c r="D13" s="37">
        <v>0</v>
      </c>
      <c r="E13" s="38">
        <v>0</v>
      </c>
      <c r="F13" s="93">
        <f t="shared" si="0"/>
        <v>0</v>
      </c>
      <c r="G13" s="37">
        <v>0</v>
      </c>
      <c r="H13" s="3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6" customFormat="1" ht="19.5" customHeight="1">
      <c r="A14" s="30" t="s">
        <v>9</v>
      </c>
      <c r="B14" s="41" t="s">
        <v>104</v>
      </c>
      <c r="C14" s="32">
        <v>0</v>
      </c>
      <c r="D14" s="32">
        <v>0</v>
      </c>
      <c r="E14" s="33">
        <v>0</v>
      </c>
      <c r="F14" s="92">
        <f t="shared" si="0"/>
        <v>0</v>
      </c>
      <c r="G14" s="32">
        <v>0</v>
      </c>
      <c r="H14" s="33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6" customFormat="1" ht="19.5" customHeight="1">
      <c r="A15" s="26" t="s">
        <v>10</v>
      </c>
      <c r="B15" s="27" t="s">
        <v>11</v>
      </c>
      <c r="C15" s="28">
        <f>SUM(C16:C16)</f>
        <v>0</v>
      </c>
      <c r="D15" s="28">
        <f>SUM(D16:D16)</f>
        <v>0</v>
      </c>
      <c r="E15" s="39">
        <v>0</v>
      </c>
      <c r="F15" s="40">
        <f t="shared" si="0"/>
        <v>0</v>
      </c>
      <c r="G15" s="28">
        <f>SUM(G16:G16)</f>
        <v>2530</v>
      </c>
      <c r="H15" s="39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" customFormat="1" ht="19.5" customHeight="1">
      <c r="A16" s="44"/>
      <c r="B16" s="45" t="s">
        <v>126</v>
      </c>
      <c r="C16" s="37">
        <v>0</v>
      </c>
      <c r="D16" s="37">
        <v>0</v>
      </c>
      <c r="E16" s="38">
        <v>0</v>
      </c>
      <c r="F16" s="93">
        <f t="shared" si="0"/>
        <v>0</v>
      </c>
      <c r="G16" s="37">
        <v>2530</v>
      </c>
      <c r="H16" s="3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6" customFormat="1" ht="30">
      <c r="A17" s="46" t="s">
        <v>12</v>
      </c>
      <c r="B17" s="47" t="s">
        <v>13</v>
      </c>
      <c r="C17" s="28">
        <v>880000</v>
      </c>
      <c r="D17" s="28">
        <v>880108</v>
      </c>
      <c r="E17" s="39">
        <f t="shared" si="1"/>
        <v>100.01227272727273</v>
      </c>
      <c r="F17" s="40">
        <f t="shared" si="0"/>
        <v>21.127742098413908</v>
      </c>
      <c r="G17" s="28">
        <v>337098</v>
      </c>
      <c r="H17" s="39">
        <f t="shared" si="2"/>
        <v>261.0837204611122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6" customFormat="1" ht="19.5" customHeight="1">
      <c r="A18" s="26" t="s">
        <v>14</v>
      </c>
      <c r="B18" s="27" t="s">
        <v>15</v>
      </c>
      <c r="C18" s="28">
        <f>SUM(C19:C21)</f>
        <v>31700</v>
      </c>
      <c r="D18" s="28">
        <f>SUM(D19:D21)</f>
        <v>47526</v>
      </c>
      <c r="E18" s="39">
        <f t="shared" si="1"/>
        <v>149.92429022082018</v>
      </c>
      <c r="F18" s="40">
        <f t="shared" si="0"/>
        <v>1.1409021062974312</v>
      </c>
      <c r="G18" s="28">
        <f>SUM(G19:G21)</f>
        <v>37030</v>
      </c>
      <c r="H18" s="39">
        <f t="shared" si="2"/>
        <v>128.34458547123953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7" customFormat="1" ht="19.5" customHeight="1">
      <c r="A19" s="48"/>
      <c r="B19" s="49" t="s">
        <v>130</v>
      </c>
      <c r="C19" s="32">
        <v>0</v>
      </c>
      <c r="D19" s="32">
        <v>0</v>
      </c>
      <c r="E19" s="33">
        <v>0</v>
      </c>
      <c r="F19" s="92">
        <f t="shared" si="0"/>
        <v>0</v>
      </c>
      <c r="G19" s="32">
        <v>21990</v>
      </c>
      <c r="H19" s="33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7" customFormat="1" ht="19.5" customHeight="1">
      <c r="A20" s="48"/>
      <c r="B20" s="49" t="s">
        <v>127</v>
      </c>
      <c r="C20" s="32">
        <v>100</v>
      </c>
      <c r="D20" s="96">
        <v>51</v>
      </c>
      <c r="E20" s="33">
        <v>0</v>
      </c>
      <c r="F20" s="93">
        <f t="shared" si="0"/>
        <v>0.0012242984349865123</v>
      </c>
      <c r="G20" s="32">
        <v>40</v>
      </c>
      <c r="H20" s="33">
        <f t="shared" si="2"/>
        <v>127.5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7" customFormat="1" ht="19.5" customHeight="1">
      <c r="A21" s="48"/>
      <c r="B21" s="49" t="s">
        <v>128</v>
      </c>
      <c r="C21" s="32">
        <f>SUM(C22+C24)</f>
        <v>31600</v>
      </c>
      <c r="D21" s="32">
        <f>SUM(D22+D24)</f>
        <v>47475</v>
      </c>
      <c r="E21" s="33">
        <f t="shared" si="1"/>
        <v>150.2373417721519</v>
      </c>
      <c r="F21" s="92">
        <f t="shared" si="0"/>
        <v>1.1396778078624445</v>
      </c>
      <c r="G21" s="32">
        <f>G22</f>
        <v>15000</v>
      </c>
      <c r="H21" s="33">
        <f t="shared" si="2"/>
        <v>316.5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" customFormat="1" ht="19.5" customHeight="1">
      <c r="A22" s="44"/>
      <c r="B22" s="45" t="s">
        <v>133</v>
      </c>
      <c r="C22" s="37">
        <v>18000</v>
      </c>
      <c r="D22" s="37">
        <v>18000</v>
      </c>
      <c r="E22" s="38">
        <f t="shared" si="1"/>
        <v>100</v>
      </c>
      <c r="F22" s="93">
        <f t="shared" si="0"/>
        <v>0.43210532999523965</v>
      </c>
      <c r="G22" s="37">
        <v>15000</v>
      </c>
      <c r="H22" s="38">
        <f t="shared" si="2"/>
        <v>120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" customFormat="1" ht="19.5" customHeight="1">
      <c r="A23" s="44"/>
      <c r="B23" s="45" t="s">
        <v>171</v>
      </c>
      <c r="C23" s="37">
        <v>0</v>
      </c>
      <c r="D23" s="37">
        <v>3000</v>
      </c>
      <c r="E23" s="38">
        <v>0</v>
      </c>
      <c r="F23" s="93">
        <f t="shared" si="0"/>
        <v>0.0720175549992066</v>
      </c>
      <c r="G23" s="37">
        <v>0</v>
      </c>
      <c r="H23" s="38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" customFormat="1" ht="19.5" customHeight="1">
      <c r="A24" s="44"/>
      <c r="B24" s="45" t="s">
        <v>172</v>
      </c>
      <c r="C24" s="37">
        <v>13600</v>
      </c>
      <c r="D24" s="37">
        <v>29475</v>
      </c>
      <c r="E24" s="38">
        <v>0</v>
      </c>
      <c r="F24" s="93">
        <f t="shared" si="0"/>
        <v>0.7075724778672049</v>
      </c>
      <c r="G24" s="37">
        <v>0</v>
      </c>
      <c r="H24" s="38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5" customFormat="1" ht="30" customHeight="1">
      <c r="A25" s="26"/>
      <c r="B25" s="27" t="s">
        <v>16</v>
      </c>
      <c r="C25" s="28">
        <f>SUM(C4+C9+C10+C15+C17+C18)</f>
        <v>4501000</v>
      </c>
      <c r="D25" s="28">
        <f>SUM(D4+D9+D10+D15+D17+D18)</f>
        <v>4493547</v>
      </c>
      <c r="E25" s="39">
        <f t="shared" si="1"/>
        <v>99.834414574539</v>
      </c>
      <c r="F25" s="40">
        <f>SUM(D25*100/4165651)</f>
        <v>107.87142273800661</v>
      </c>
      <c r="G25" s="28">
        <f>SUM(G4+G9+G10+G15+G17+G18)</f>
        <v>3563244</v>
      </c>
      <c r="H25" s="39">
        <f t="shared" si="2"/>
        <v>126.10831590539408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8" ht="30" customHeight="1">
      <c r="A26" s="50"/>
      <c r="B26" s="50"/>
      <c r="C26" s="50"/>
      <c r="D26" s="50"/>
      <c r="E26" s="50"/>
      <c r="F26" s="50"/>
      <c r="G26" s="50"/>
      <c r="H26" s="50"/>
    </row>
    <row r="27" spans="1:256" s="1" customFormat="1" ht="30">
      <c r="A27" s="51" t="s">
        <v>0</v>
      </c>
      <c r="B27" s="51" t="s">
        <v>17</v>
      </c>
      <c r="C27" s="22" t="s">
        <v>147</v>
      </c>
      <c r="D27" s="23" t="s">
        <v>148</v>
      </c>
      <c r="E27" s="24" t="s">
        <v>135</v>
      </c>
      <c r="F27" s="25" t="s">
        <v>149</v>
      </c>
      <c r="G27" s="23" t="s">
        <v>134</v>
      </c>
      <c r="H27" s="24" t="s">
        <v>151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0" customFormat="1" ht="18.75" customHeight="1">
      <c r="A28" s="26" t="s">
        <v>18</v>
      </c>
      <c r="B28" s="27" t="s">
        <v>19</v>
      </c>
      <c r="C28" s="28">
        <f>SUM(C29:C32)</f>
        <v>971000</v>
      </c>
      <c r="D28" s="28">
        <f>SUM(D29:D32)</f>
        <v>968529</v>
      </c>
      <c r="E28" s="39">
        <f>SUM(D28*100/C28)</f>
        <v>99.74552008238929</v>
      </c>
      <c r="F28" s="40">
        <f aca="true" t="shared" si="3" ref="F28:F96">SUM(D28*100/3384706)</f>
        <v>28.614863447519518</v>
      </c>
      <c r="G28" s="28">
        <f>SUM(G29:G32)</f>
        <v>813942</v>
      </c>
      <c r="H28" s="39">
        <f>SUM(D28*100/G28)</f>
        <v>118.99238520680835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" customFormat="1" ht="18.75" customHeight="1">
      <c r="A29" s="52" t="s">
        <v>2</v>
      </c>
      <c r="B29" s="53" t="s">
        <v>20</v>
      </c>
      <c r="C29" s="37">
        <v>777000</v>
      </c>
      <c r="D29" s="54">
        <v>774793</v>
      </c>
      <c r="E29" s="38">
        <f aca="true" t="shared" si="4" ref="E29:E103">SUM(D29*100/C29)</f>
        <v>99.71595881595881</v>
      </c>
      <c r="F29" s="92">
        <f t="shared" si="3"/>
        <v>22.890998509176278</v>
      </c>
      <c r="G29" s="54">
        <v>607326</v>
      </c>
      <c r="H29" s="38">
        <f aca="true" t="shared" si="5" ref="H29:H103">SUM(D29*100/G29)</f>
        <v>127.57448223853416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" customFormat="1" ht="18.75" customHeight="1">
      <c r="A30" s="52" t="s">
        <v>4</v>
      </c>
      <c r="B30" s="53" t="s">
        <v>21</v>
      </c>
      <c r="C30" s="37">
        <v>169000</v>
      </c>
      <c r="D30" s="54">
        <v>168969</v>
      </c>
      <c r="E30" s="38">
        <f t="shared" si="4"/>
        <v>99.98165680473373</v>
      </c>
      <c r="F30" s="93">
        <f t="shared" si="3"/>
        <v>4.992132256095507</v>
      </c>
      <c r="G30" s="54">
        <v>190749</v>
      </c>
      <c r="H30" s="38">
        <f t="shared" si="5"/>
        <v>88.58185364012394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" customFormat="1" ht="18.75" customHeight="1">
      <c r="A31" s="52" t="s">
        <v>6</v>
      </c>
      <c r="B31" s="53" t="s">
        <v>22</v>
      </c>
      <c r="C31" s="37">
        <v>12700</v>
      </c>
      <c r="D31" s="54">
        <v>12630</v>
      </c>
      <c r="E31" s="38">
        <f t="shared" si="4"/>
        <v>99.44881889763779</v>
      </c>
      <c r="F31" s="93">
        <f t="shared" si="3"/>
        <v>0.3731491006899861</v>
      </c>
      <c r="G31" s="54">
        <v>12611</v>
      </c>
      <c r="H31" s="38">
        <f t="shared" si="5"/>
        <v>100.15066212037111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" customFormat="1" ht="18.75" customHeight="1">
      <c r="A32" s="55" t="s">
        <v>10</v>
      </c>
      <c r="B32" s="53" t="s">
        <v>101</v>
      </c>
      <c r="C32" s="37">
        <v>12300</v>
      </c>
      <c r="D32" s="54">
        <v>12137</v>
      </c>
      <c r="E32" s="38">
        <f t="shared" si="4"/>
        <v>98.67479674796748</v>
      </c>
      <c r="F32" s="93">
        <f t="shared" si="3"/>
        <v>0.3585835815577483</v>
      </c>
      <c r="G32" s="54">
        <v>3256</v>
      </c>
      <c r="H32" s="38">
        <f t="shared" si="5"/>
        <v>372.75798525798524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0" customFormat="1" ht="18.75" customHeight="1">
      <c r="A33" s="26" t="s">
        <v>23</v>
      </c>
      <c r="B33" s="56" t="s">
        <v>24</v>
      </c>
      <c r="C33" s="28">
        <f>SUM(C34+C43+C81+C82)</f>
        <v>1243500</v>
      </c>
      <c r="D33" s="28">
        <f>SUM(D34+D43+D81+D82)</f>
        <v>1222143</v>
      </c>
      <c r="E33" s="39">
        <f t="shared" si="4"/>
        <v>98.28250904704463</v>
      </c>
      <c r="F33" s="40">
        <f t="shared" si="3"/>
        <v>36.107803750163235</v>
      </c>
      <c r="G33" s="28">
        <f>SUM(G34+G43+G81+G82)</f>
        <v>794040</v>
      </c>
      <c r="H33" s="39">
        <f t="shared" si="5"/>
        <v>153.91453831041258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4" customFormat="1" ht="30.75">
      <c r="A34" s="57" t="s">
        <v>2</v>
      </c>
      <c r="B34" s="58" t="s">
        <v>125</v>
      </c>
      <c r="C34" s="28">
        <f>SUM(C35)</f>
        <v>457500</v>
      </c>
      <c r="D34" s="28">
        <f>SUM(D35)</f>
        <v>452721</v>
      </c>
      <c r="E34" s="39">
        <f t="shared" si="4"/>
        <v>98.95540983606557</v>
      </c>
      <c r="F34" s="40">
        <f t="shared" si="3"/>
        <v>13.375489628936753</v>
      </c>
      <c r="G34" s="28">
        <f>SUM(G35)</f>
        <v>268047</v>
      </c>
      <c r="H34" s="39">
        <f t="shared" si="5"/>
        <v>168.89612642558953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4" customFormat="1" ht="18.75" customHeight="1">
      <c r="A35" s="30" t="s">
        <v>25</v>
      </c>
      <c r="B35" s="59" t="s">
        <v>26</v>
      </c>
      <c r="C35" s="32">
        <f>SUM(C36:C42)</f>
        <v>457500</v>
      </c>
      <c r="D35" s="32">
        <f>SUM(D36:D42)</f>
        <v>452721</v>
      </c>
      <c r="E35" s="33">
        <f t="shared" si="4"/>
        <v>98.95540983606557</v>
      </c>
      <c r="F35" s="92">
        <f t="shared" si="3"/>
        <v>13.375489628936753</v>
      </c>
      <c r="G35" s="32">
        <f>SUM(G36:G42)</f>
        <v>268047</v>
      </c>
      <c r="H35" s="33">
        <f t="shared" si="5"/>
        <v>168.89612642558953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" customFormat="1" ht="18.75" customHeight="1">
      <c r="A36" s="60">
        <v>1110</v>
      </c>
      <c r="B36" s="61" t="s">
        <v>82</v>
      </c>
      <c r="C36" s="37">
        <v>181000</v>
      </c>
      <c r="D36" s="62">
        <v>179677</v>
      </c>
      <c r="E36" s="38">
        <f t="shared" si="4"/>
        <v>99.26906077348066</v>
      </c>
      <c r="F36" s="93">
        <f t="shared" si="3"/>
        <v>5.308496513434254</v>
      </c>
      <c r="G36" s="62">
        <v>133808</v>
      </c>
      <c r="H36" s="38">
        <f t="shared" si="5"/>
        <v>134.2797142173861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" customFormat="1" ht="18.75" customHeight="1">
      <c r="A37" s="60">
        <v>11111</v>
      </c>
      <c r="B37" s="61" t="s">
        <v>153</v>
      </c>
      <c r="C37" s="37">
        <v>3000</v>
      </c>
      <c r="D37" s="62">
        <v>2378</v>
      </c>
      <c r="E37" s="38"/>
      <c r="F37" s="93"/>
      <c r="G37" s="62"/>
      <c r="H37" s="38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" customFormat="1" ht="18.75" customHeight="1">
      <c r="A38" s="60"/>
      <c r="B38" s="61" t="s">
        <v>145</v>
      </c>
      <c r="C38" s="37">
        <v>0</v>
      </c>
      <c r="D38" s="62">
        <v>0</v>
      </c>
      <c r="E38" s="38">
        <v>0</v>
      </c>
      <c r="F38" s="93">
        <f t="shared" si="3"/>
        <v>0</v>
      </c>
      <c r="G38" s="62">
        <v>10000</v>
      </c>
      <c r="H38" s="38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" customFormat="1" ht="18.75" customHeight="1">
      <c r="A39" s="60">
        <v>1112</v>
      </c>
      <c r="B39" s="61" t="s">
        <v>81</v>
      </c>
      <c r="C39" s="37">
        <v>241000</v>
      </c>
      <c r="D39" s="62">
        <v>238972</v>
      </c>
      <c r="E39" s="38">
        <f t="shared" si="4"/>
        <v>99.15850622406639</v>
      </c>
      <c r="F39" s="93">
        <f t="shared" si="3"/>
        <v>7.060347338882609</v>
      </c>
      <c r="G39" s="62">
        <v>97734</v>
      </c>
      <c r="H39" s="38">
        <f t="shared" si="5"/>
        <v>244.5126568031596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" customFormat="1" ht="18.75" customHeight="1">
      <c r="A40" s="60">
        <v>1113</v>
      </c>
      <c r="B40" s="61" t="s">
        <v>83</v>
      </c>
      <c r="C40" s="37">
        <v>0</v>
      </c>
      <c r="D40" s="62">
        <v>0</v>
      </c>
      <c r="E40" s="38">
        <v>0</v>
      </c>
      <c r="F40" s="93">
        <f t="shared" si="3"/>
        <v>0</v>
      </c>
      <c r="G40" s="62">
        <v>7210</v>
      </c>
      <c r="H40" s="38">
        <f t="shared" si="5"/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" customFormat="1" ht="18.75" customHeight="1">
      <c r="A41" s="60">
        <v>1114</v>
      </c>
      <c r="B41" s="61" t="s">
        <v>99</v>
      </c>
      <c r="C41" s="37">
        <v>9500</v>
      </c>
      <c r="D41" s="62">
        <v>8694</v>
      </c>
      <c r="E41" s="38">
        <f t="shared" si="4"/>
        <v>91.51578947368421</v>
      </c>
      <c r="F41" s="93">
        <f t="shared" si="3"/>
        <v>0.25686130494051773</v>
      </c>
      <c r="G41" s="62">
        <v>19295</v>
      </c>
      <c r="H41" s="38">
        <f t="shared" si="5"/>
        <v>45.05830526043016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" customFormat="1" ht="18.75" customHeight="1">
      <c r="A42" s="60">
        <v>1115</v>
      </c>
      <c r="B42" s="61" t="s">
        <v>154</v>
      </c>
      <c r="C42" s="37">
        <v>23000</v>
      </c>
      <c r="D42" s="62">
        <v>23000</v>
      </c>
      <c r="E42" s="38"/>
      <c r="F42" s="93">
        <f t="shared" si="3"/>
        <v>0.6795272617474014</v>
      </c>
      <c r="G42" s="62"/>
      <c r="H42" s="38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8" customFormat="1" ht="18.75" customHeight="1">
      <c r="A43" s="63" t="s">
        <v>4</v>
      </c>
      <c r="B43" s="56" t="s">
        <v>27</v>
      </c>
      <c r="C43" s="64">
        <f>SUM(C44+C54+C56+C58+C61)</f>
        <v>786000</v>
      </c>
      <c r="D43" s="28">
        <f>SUM(D44+D54+D56+D58+D61)</f>
        <v>769422</v>
      </c>
      <c r="E43" s="39">
        <f t="shared" si="4"/>
        <v>97.89083969465649</v>
      </c>
      <c r="F43" s="40">
        <f t="shared" si="3"/>
        <v>22.73231412122648</v>
      </c>
      <c r="G43" s="28">
        <f>SUM(G44+G54+G56+G58+G61)</f>
        <v>525993</v>
      </c>
      <c r="H43" s="39">
        <f t="shared" si="5"/>
        <v>146.2798934586582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8" customFormat="1" ht="18.75" customHeight="1">
      <c r="A44" s="30" t="s">
        <v>41</v>
      </c>
      <c r="B44" s="65" t="s">
        <v>28</v>
      </c>
      <c r="C44" s="32">
        <f>SUM(C45:C53)</f>
        <v>572000</v>
      </c>
      <c r="D44" s="32">
        <f>SUM(D45:D53)</f>
        <v>569628</v>
      </c>
      <c r="E44" s="33">
        <f t="shared" si="4"/>
        <v>99.58531468531469</v>
      </c>
      <c r="F44" s="92">
        <f t="shared" si="3"/>
        <v>16.829467611071685</v>
      </c>
      <c r="G44" s="32">
        <f>SUM(G45:G53)</f>
        <v>438564</v>
      </c>
      <c r="H44" s="33">
        <f t="shared" si="5"/>
        <v>129.8848058664186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" customFormat="1" ht="18.75" customHeight="1">
      <c r="A45" s="60">
        <v>1120</v>
      </c>
      <c r="B45" s="66" t="s">
        <v>155</v>
      </c>
      <c r="C45" s="37">
        <v>75000</v>
      </c>
      <c r="D45" s="62">
        <v>74579</v>
      </c>
      <c r="E45" s="38">
        <f t="shared" si="4"/>
        <v>99.43866666666666</v>
      </c>
      <c r="F45" s="93">
        <f t="shared" si="3"/>
        <v>2.2034114632112805</v>
      </c>
      <c r="G45" s="62">
        <v>112595</v>
      </c>
      <c r="H45" s="38">
        <f t="shared" si="5"/>
        <v>66.23651139038145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" customFormat="1" ht="18.75" customHeight="1">
      <c r="A46" s="60">
        <v>1121</v>
      </c>
      <c r="B46" s="66" t="s">
        <v>156</v>
      </c>
      <c r="C46" s="37">
        <v>54000</v>
      </c>
      <c r="D46" s="62">
        <v>54015</v>
      </c>
      <c r="E46" s="38">
        <f t="shared" si="4"/>
        <v>100.02777777777777</v>
      </c>
      <c r="F46" s="93">
        <f t="shared" si="3"/>
        <v>1.595855001881995</v>
      </c>
      <c r="G46" s="62"/>
      <c r="H46" s="38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" customFormat="1" ht="18.75" customHeight="1">
      <c r="A47" s="60">
        <v>1123</v>
      </c>
      <c r="B47" s="66" t="s">
        <v>85</v>
      </c>
      <c r="C47" s="37">
        <v>110000</v>
      </c>
      <c r="D47" s="62">
        <v>109855</v>
      </c>
      <c r="E47" s="38">
        <f t="shared" si="4"/>
        <v>99.86818181818182</v>
      </c>
      <c r="F47" s="93">
        <f t="shared" si="3"/>
        <v>3.245629014750469</v>
      </c>
      <c r="G47" s="62">
        <v>114254</v>
      </c>
      <c r="H47" s="38">
        <f t="shared" si="5"/>
        <v>96.14980657132354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" customFormat="1" ht="18.75" customHeight="1">
      <c r="A48" s="60">
        <v>1124</v>
      </c>
      <c r="B48" s="66" t="s">
        <v>121</v>
      </c>
      <c r="C48" s="37">
        <v>168000</v>
      </c>
      <c r="D48" s="62">
        <v>166259</v>
      </c>
      <c r="E48" s="38">
        <f t="shared" si="4"/>
        <v>98.96369047619048</v>
      </c>
      <c r="F48" s="93">
        <f t="shared" si="3"/>
        <v>4.912066217863531</v>
      </c>
      <c r="G48" s="62">
        <v>148050</v>
      </c>
      <c r="H48" s="38">
        <f t="shared" si="5"/>
        <v>112.29922323539344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" customFormat="1" ht="18.75" customHeight="1">
      <c r="A49" s="60">
        <v>11240</v>
      </c>
      <c r="B49" s="66" t="s">
        <v>118</v>
      </c>
      <c r="C49" s="37">
        <v>20000</v>
      </c>
      <c r="D49" s="62">
        <v>20354</v>
      </c>
      <c r="E49" s="38">
        <f t="shared" si="4"/>
        <v>101.77</v>
      </c>
      <c r="F49" s="93">
        <f t="shared" si="3"/>
        <v>0.601352081982896</v>
      </c>
      <c r="G49" s="62">
        <v>23015</v>
      </c>
      <c r="H49" s="38">
        <f t="shared" si="5"/>
        <v>88.43797523354334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" customFormat="1" ht="18.75" customHeight="1">
      <c r="A50" s="60">
        <v>11241</v>
      </c>
      <c r="B50" s="66" t="s">
        <v>157</v>
      </c>
      <c r="C50" s="37">
        <v>7000</v>
      </c>
      <c r="D50" s="62">
        <v>6905</v>
      </c>
      <c r="E50" s="38">
        <f t="shared" si="4"/>
        <v>98.64285714285714</v>
      </c>
      <c r="F50" s="93">
        <f t="shared" si="3"/>
        <v>0.2040059018419916</v>
      </c>
      <c r="G50" s="62"/>
      <c r="H50" s="38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" customFormat="1" ht="18.75" customHeight="1">
      <c r="A51" s="60">
        <v>11242</v>
      </c>
      <c r="B51" s="66" t="s">
        <v>86</v>
      </c>
      <c r="C51" s="37">
        <v>69000</v>
      </c>
      <c r="D51" s="62">
        <v>68969</v>
      </c>
      <c r="E51" s="38">
        <f t="shared" si="4"/>
        <v>99.95507246376812</v>
      </c>
      <c r="F51" s="93">
        <f t="shared" si="3"/>
        <v>2.037665900672023</v>
      </c>
      <c r="G51" s="62">
        <v>22242</v>
      </c>
      <c r="H51" s="38">
        <f t="shared" si="5"/>
        <v>310.0845247729521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" customFormat="1" ht="18.75" customHeight="1">
      <c r="A52" s="60">
        <v>11243</v>
      </c>
      <c r="B52" s="66" t="s">
        <v>87</v>
      </c>
      <c r="C52" s="37">
        <v>3000</v>
      </c>
      <c r="D52" s="62">
        <v>2973</v>
      </c>
      <c r="E52" s="38">
        <f t="shared" si="4"/>
        <v>99.1</v>
      </c>
      <c r="F52" s="93">
        <f t="shared" si="3"/>
        <v>0.08783628474674018</v>
      </c>
      <c r="G52" s="62">
        <v>9320</v>
      </c>
      <c r="H52" s="38">
        <f t="shared" si="5"/>
        <v>31.899141630901287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" customFormat="1" ht="18.75" customHeight="1">
      <c r="A53" s="60">
        <v>11249</v>
      </c>
      <c r="B53" s="66" t="s">
        <v>109</v>
      </c>
      <c r="C53" s="37">
        <v>66000</v>
      </c>
      <c r="D53" s="62">
        <v>65719</v>
      </c>
      <c r="E53" s="38">
        <f t="shared" si="4"/>
        <v>99.57424242424243</v>
      </c>
      <c r="F53" s="93">
        <f t="shared" si="3"/>
        <v>1.9416457441207597</v>
      </c>
      <c r="G53" s="62">
        <v>9088</v>
      </c>
      <c r="H53" s="38">
        <f t="shared" si="5"/>
        <v>723.1404049295775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4" customFormat="1" ht="18.75" customHeight="1">
      <c r="A54" s="30" t="s">
        <v>42</v>
      </c>
      <c r="B54" s="65" t="s">
        <v>29</v>
      </c>
      <c r="C54" s="32">
        <f>SUM(C55:C55)</f>
        <v>0</v>
      </c>
      <c r="D54" s="32">
        <f>SUM(D55:D55)</f>
        <v>0</v>
      </c>
      <c r="E54" s="33">
        <v>0</v>
      </c>
      <c r="F54" s="93">
        <f t="shared" si="3"/>
        <v>0</v>
      </c>
      <c r="G54" s="32">
        <f>SUM(G55:G55)</f>
        <v>0</v>
      </c>
      <c r="H54" s="38">
        <v>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" customFormat="1" ht="18.75" customHeight="1">
      <c r="A55" s="44">
        <v>1132</v>
      </c>
      <c r="B55" s="67" t="s">
        <v>88</v>
      </c>
      <c r="C55" s="37">
        <v>0</v>
      </c>
      <c r="D55" s="37">
        <v>0</v>
      </c>
      <c r="E55" s="38">
        <v>0</v>
      </c>
      <c r="F55" s="93">
        <f t="shared" si="3"/>
        <v>0</v>
      </c>
      <c r="G55" s="37">
        <v>0</v>
      </c>
      <c r="H55" s="38"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4" customFormat="1" ht="18.75" customHeight="1">
      <c r="A56" s="30" t="s">
        <v>43</v>
      </c>
      <c r="B56" s="65" t="s">
        <v>30</v>
      </c>
      <c r="C56" s="32">
        <f>SUM(C57:C57)</f>
        <v>0</v>
      </c>
      <c r="D56" s="32">
        <f>SUM(D57:D57)</f>
        <v>0</v>
      </c>
      <c r="E56" s="33">
        <v>0</v>
      </c>
      <c r="F56" s="94">
        <f t="shared" si="3"/>
        <v>0</v>
      </c>
      <c r="G56" s="32">
        <f>SUM(G57:G57)</f>
        <v>0</v>
      </c>
      <c r="H56" s="33">
        <v>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" customFormat="1" ht="18.75" customHeight="1">
      <c r="A57" s="44">
        <v>1161</v>
      </c>
      <c r="B57" s="67" t="s">
        <v>114</v>
      </c>
      <c r="C57" s="37">
        <v>0</v>
      </c>
      <c r="D57" s="37">
        <v>0</v>
      </c>
      <c r="E57" s="38">
        <v>0</v>
      </c>
      <c r="F57" s="93">
        <f t="shared" si="3"/>
        <v>0</v>
      </c>
      <c r="G57" s="37">
        <v>0</v>
      </c>
      <c r="H57" s="38">
        <v>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4" customFormat="1" ht="18.75" customHeight="1">
      <c r="A58" s="30" t="s">
        <v>45</v>
      </c>
      <c r="B58" s="65" t="s">
        <v>31</v>
      </c>
      <c r="C58" s="32">
        <f>SUM(C59:C60)</f>
        <v>16000</v>
      </c>
      <c r="D58" s="32">
        <f>SUM(D59:D60)</f>
        <v>14811</v>
      </c>
      <c r="E58" s="33">
        <f t="shared" si="4"/>
        <v>92.56875</v>
      </c>
      <c r="F58" s="92">
        <f t="shared" si="3"/>
        <v>0.43758601190177226</v>
      </c>
      <c r="G58" s="32">
        <f>SUM(G59:G60)</f>
        <v>18354</v>
      </c>
      <c r="H58" s="33">
        <f t="shared" si="5"/>
        <v>80.69630598234717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3" customFormat="1" ht="18.75" customHeight="1">
      <c r="A59" s="44">
        <v>1122</v>
      </c>
      <c r="B59" s="67" t="s">
        <v>84</v>
      </c>
      <c r="C59" s="37">
        <v>6000</v>
      </c>
      <c r="D59" s="37">
        <v>5577</v>
      </c>
      <c r="E59" s="38">
        <f t="shared" si="4"/>
        <v>92.95</v>
      </c>
      <c r="F59" s="93">
        <f t="shared" si="3"/>
        <v>0.16477058864196772</v>
      </c>
      <c r="G59" s="37">
        <v>5255</v>
      </c>
      <c r="H59" s="38">
        <f t="shared" si="5"/>
        <v>106.12749762131304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3" customFormat="1" ht="18.75" customHeight="1">
      <c r="A60" s="44">
        <v>1128</v>
      </c>
      <c r="B60" s="67" t="s">
        <v>110</v>
      </c>
      <c r="C60" s="37">
        <v>10000</v>
      </c>
      <c r="D60" s="37">
        <v>9234</v>
      </c>
      <c r="E60" s="38">
        <f t="shared" si="4"/>
        <v>92.34</v>
      </c>
      <c r="F60" s="93">
        <f t="shared" si="3"/>
        <v>0.27281542325980457</v>
      </c>
      <c r="G60" s="37">
        <v>13099</v>
      </c>
      <c r="H60" s="38">
        <f t="shared" si="5"/>
        <v>70.49393083441484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4" customFormat="1" ht="34.5" customHeight="1">
      <c r="A61" s="68" t="s">
        <v>47</v>
      </c>
      <c r="B61" s="65" t="s">
        <v>32</v>
      </c>
      <c r="C61" s="32">
        <f>SUM(C62:C80)</f>
        <v>198000</v>
      </c>
      <c r="D61" s="32">
        <f>SUM(D62:D80)</f>
        <v>184983</v>
      </c>
      <c r="E61" s="33">
        <f t="shared" si="4"/>
        <v>93.42575757575757</v>
      </c>
      <c r="F61" s="92">
        <f t="shared" si="3"/>
        <v>5.465260498253024</v>
      </c>
      <c r="G61" s="32">
        <f>SUM(G62:G80)</f>
        <v>69075</v>
      </c>
      <c r="H61" s="33">
        <f t="shared" si="5"/>
        <v>267.800217155266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4" customFormat="1" ht="18.75" customHeight="1">
      <c r="A62" s="69">
        <v>1127</v>
      </c>
      <c r="B62" s="67" t="s">
        <v>100</v>
      </c>
      <c r="C62" s="37">
        <v>10000</v>
      </c>
      <c r="D62" s="37">
        <v>10000</v>
      </c>
      <c r="E62" s="38">
        <f t="shared" si="4"/>
        <v>100</v>
      </c>
      <c r="F62" s="93">
        <f t="shared" si="3"/>
        <v>0.29544663554234846</v>
      </c>
      <c r="G62" s="37">
        <v>0</v>
      </c>
      <c r="H62" s="38">
        <v>0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3" customFormat="1" ht="18.75" customHeight="1">
      <c r="A63" s="70">
        <v>1150</v>
      </c>
      <c r="B63" s="67" t="s">
        <v>136</v>
      </c>
      <c r="C63" s="37">
        <v>3500</v>
      </c>
      <c r="D63" s="37">
        <v>3273</v>
      </c>
      <c r="E63" s="38">
        <v>0</v>
      </c>
      <c r="F63" s="93">
        <f t="shared" si="3"/>
        <v>0.09669968381301064</v>
      </c>
      <c r="G63" s="37">
        <v>3000</v>
      </c>
      <c r="H63" s="38">
        <v>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2" customFormat="1" ht="18.75" customHeight="1">
      <c r="A64" s="71">
        <v>1151</v>
      </c>
      <c r="B64" s="66" t="s">
        <v>97</v>
      </c>
      <c r="C64" s="37">
        <v>5500</v>
      </c>
      <c r="D64" s="62">
        <v>5154</v>
      </c>
      <c r="E64" s="38">
        <f t="shared" si="4"/>
        <v>93.7090909090909</v>
      </c>
      <c r="F64" s="93">
        <f t="shared" si="3"/>
        <v>0.15227319595852637</v>
      </c>
      <c r="G64" s="62">
        <v>5000</v>
      </c>
      <c r="H64" s="38">
        <v>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2" customFormat="1" ht="18.75" customHeight="1">
      <c r="A65" s="71">
        <v>1151</v>
      </c>
      <c r="B65" s="66" t="s">
        <v>122</v>
      </c>
      <c r="C65" s="37">
        <v>5000</v>
      </c>
      <c r="D65" s="62">
        <v>5000</v>
      </c>
      <c r="E65" s="38">
        <v>0</v>
      </c>
      <c r="F65" s="93">
        <f t="shared" si="3"/>
        <v>0.14772331777117423</v>
      </c>
      <c r="G65" s="62">
        <v>0</v>
      </c>
      <c r="H65" s="38">
        <v>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" customFormat="1" ht="18.75" customHeight="1">
      <c r="A66" s="71">
        <v>1152</v>
      </c>
      <c r="B66" s="66" t="s">
        <v>137</v>
      </c>
      <c r="C66" s="37">
        <v>4000</v>
      </c>
      <c r="D66" s="62">
        <v>3500</v>
      </c>
      <c r="E66" s="38">
        <v>0</v>
      </c>
      <c r="F66" s="93">
        <f t="shared" si="3"/>
        <v>0.10340632243982195</v>
      </c>
      <c r="G66" s="62">
        <v>3600</v>
      </c>
      <c r="H66" s="38">
        <v>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" customFormat="1" ht="18.75" customHeight="1">
      <c r="A67" s="71">
        <v>1154</v>
      </c>
      <c r="B67" s="66" t="s">
        <v>158</v>
      </c>
      <c r="C67" s="37">
        <v>10000</v>
      </c>
      <c r="D67" s="62">
        <v>0</v>
      </c>
      <c r="E67" s="38">
        <v>0</v>
      </c>
      <c r="F67" s="93">
        <f t="shared" si="3"/>
        <v>0</v>
      </c>
      <c r="G67" s="62">
        <v>0</v>
      </c>
      <c r="H67" s="38">
        <v>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" customFormat="1" ht="18.75" customHeight="1">
      <c r="A68" s="71">
        <v>1180</v>
      </c>
      <c r="B68" s="66" t="s">
        <v>123</v>
      </c>
      <c r="C68" s="37">
        <v>10000</v>
      </c>
      <c r="D68" s="62">
        <v>10000</v>
      </c>
      <c r="E68" s="38">
        <f t="shared" si="4"/>
        <v>100</v>
      </c>
      <c r="F68" s="93">
        <f t="shared" si="3"/>
        <v>0.29544663554234846</v>
      </c>
      <c r="G68" s="62">
        <v>10000</v>
      </c>
      <c r="H68" s="38">
        <f t="shared" si="5"/>
        <v>100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" customFormat="1" ht="18.75" customHeight="1">
      <c r="A69" s="71">
        <v>1181</v>
      </c>
      <c r="B69" s="66" t="s">
        <v>138</v>
      </c>
      <c r="C69" s="37">
        <v>10000</v>
      </c>
      <c r="D69" s="62">
        <v>10000</v>
      </c>
      <c r="E69" s="38">
        <v>0</v>
      </c>
      <c r="F69" s="93">
        <f t="shared" si="3"/>
        <v>0.29544663554234846</v>
      </c>
      <c r="G69" s="62">
        <v>7000</v>
      </c>
      <c r="H69" s="38">
        <v>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" customFormat="1" ht="18.75" customHeight="1">
      <c r="A70" s="71">
        <v>1182</v>
      </c>
      <c r="B70" s="66" t="s">
        <v>139</v>
      </c>
      <c r="C70" s="37">
        <v>3000</v>
      </c>
      <c r="D70" s="62">
        <v>3000</v>
      </c>
      <c r="E70" s="38">
        <v>0</v>
      </c>
      <c r="F70" s="93">
        <f t="shared" si="3"/>
        <v>0.08863399066270453</v>
      </c>
      <c r="G70" s="62">
        <v>3000</v>
      </c>
      <c r="H70" s="38">
        <v>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" customFormat="1" ht="18.75" customHeight="1">
      <c r="A71" s="71">
        <v>1183</v>
      </c>
      <c r="B71" s="66" t="s">
        <v>140</v>
      </c>
      <c r="C71" s="37">
        <v>3000</v>
      </c>
      <c r="D71" s="62">
        <v>3000</v>
      </c>
      <c r="E71" s="38">
        <v>0</v>
      </c>
      <c r="F71" s="93">
        <f t="shared" si="3"/>
        <v>0.08863399066270453</v>
      </c>
      <c r="G71" s="62">
        <v>3000</v>
      </c>
      <c r="H71" s="38">
        <v>0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" customFormat="1" ht="18.75" customHeight="1">
      <c r="A72" s="71">
        <v>1184</v>
      </c>
      <c r="B72" s="66" t="s">
        <v>141</v>
      </c>
      <c r="C72" s="37">
        <v>10000</v>
      </c>
      <c r="D72" s="62">
        <v>10000</v>
      </c>
      <c r="E72" s="38">
        <v>0</v>
      </c>
      <c r="F72" s="93">
        <f t="shared" si="3"/>
        <v>0.29544663554234846</v>
      </c>
      <c r="G72" s="62">
        <v>10000</v>
      </c>
      <c r="H72" s="38">
        <v>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" customFormat="1" ht="18.75" customHeight="1">
      <c r="A73" s="71">
        <v>1185</v>
      </c>
      <c r="B73" s="66" t="s">
        <v>159</v>
      </c>
      <c r="C73" s="37">
        <v>12000</v>
      </c>
      <c r="D73" s="62">
        <v>12000</v>
      </c>
      <c r="E73" s="38"/>
      <c r="F73" s="93">
        <f t="shared" si="3"/>
        <v>0.3545359626508181</v>
      </c>
      <c r="G73" s="62"/>
      <c r="H73" s="38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" customFormat="1" ht="18.75" customHeight="1">
      <c r="A74" s="71">
        <v>1158</v>
      </c>
      <c r="B74" s="66" t="s">
        <v>142</v>
      </c>
      <c r="C74" s="37">
        <v>8000</v>
      </c>
      <c r="D74" s="62">
        <v>8000</v>
      </c>
      <c r="E74" s="38">
        <v>0</v>
      </c>
      <c r="F74" s="93">
        <f t="shared" si="3"/>
        <v>0.23635730843387875</v>
      </c>
      <c r="G74" s="62">
        <v>8000</v>
      </c>
      <c r="H74" s="38">
        <v>0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2" customFormat="1" ht="18.75" customHeight="1">
      <c r="A75" s="71">
        <v>1186</v>
      </c>
      <c r="B75" s="66" t="s">
        <v>160</v>
      </c>
      <c r="C75" s="37">
        <v>32000</v>
      </c>
      <c r="D75" s="62">
        <v>31281</v>
      </c>
      <c r="E75" s="38">
        <v>0</v>
      </c>
      <c r="F75" s="93">
        <f t="shared" si="3"/>
        <v>0.9241866206400201</v>
      </c>
      <c r="G75" s="62">
        <v>3000</v>
      </c>
      <c r="H75" s="38">
        <v>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" customFormat="1" ht="18.75" customHeight="1">
      <c r="A76" s="71">
        <v>1187</v>
      </c>
      <c r="B76" s="66" t="s">
        <v>161</v>
      </c>
      <c r="C76" s="37">
        <v>10000</v>
      </c>
      <c r="D76" s="62">
        <v>10000</v>
      </c>
      <c r="E76" s="38"/>
      <c r="F76" s="93">
        <f t="shared" si="3"/>
        <v>0.29544663554234846</v>
      </c>
      <c r="G76" s="62">
        <v>0</v>
      </c>
      <c r="H76" s="38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2" customFormat="1" ht="18.75" customHeight="1">
      <c r="A77" s="71">
        <v>1188</v>
      </c>
      <c r="B77" s="66" t="s">
        <v>162</v>
      </c>
      <c r="C77" s="37">
        <v>5500</v>
      </c>
      <c r="D77" s="62">
        <v>5450</v>
      </c>
      <c r="E77" s="38"/>
      <c r="F77" s="93">
        <f t="shared" si="3"/>
        <v>0.1610184163705799</v>
      </c>
      <c r="G77" s="62">
        <v>0</v>
      </c>
      <c r="H77" s="38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" customFormat="1" ht="18.75" customHeight="1">
      <c r="A78" s="71">
        <v>1189</v>
      </c>
      <c r="B78" s="66" t="s">
        <v>163</v>
      </c>
      <c r="C78" s="37">
        <v>7000</v>
      </c>
      <c r="D78" s="62">
        <v>7000</v>
      </c>
      <c r="E78" s="38"/>
      <c r="F78" s="93">
        <f t="shared" si="3"/>
        <v>0.2068126448796439</v>
      </c>
      <c r="G78" s="62"/>
      <c r="H78" s="3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2" customFormat="1" ht="18.75" customHeight="1">
      <c r="A79" s="71">
        <v>1190</v>
      </c>
      <c r="B79" s="66" t="s">
        <v>164</v>
      </c>
      <c r="C79" s="37">
        <v>4000</v>
      </c>
      <c r="D79" s="62">
        <v>4000</v>
      </c>
      <c r="E79" s="38"/>
      <c r="F79" s="93">
        <f t="shared" si="3"/>
        <v>0.11817865421693938</v>
      </c>
      <c r="G79" s="62"/>
      <c r="H79" s="38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2" customFormat="1" ht="18.75" customHeight="1">
      <c r="A80" s="71">
        <v>1157</v>
      </c>
      <c r="B80" s="66" t="s">
        <v>89</v>
      </c>
      <c r="C80" s="37">
        <v>45500</v>
      </c>
      <c r="D80" s="62">
        <v>44325</v>
      </c>
      <c r="E80" s="38">
        <f t="shared" si="4"/>
        <v>97.41758241758242</v>
      </c>
      <c r="F80" s="93">
        <f t="shared" si="3"/>
        <v>1.3095672120414594</v>
      </c>
      <c r="G80" s="62">
        <v>13475</v>
      </c>
      <c r="H80" s="38">
        <f t="shared" si="5"/>
        <v>328.9424860853432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8" customFormat="1" ht="18.75" customHeight="1">
      <c r="A81" s="63" t="s">
        <v>6</v>
      </c>
      <c r="B81" s="56" t="s">
        <v>33</v>
      </c>
      <c r="C81" s="28">
        <v>0</v>
      </c>
      <c r="D81" s="28">
        <v>0</v>
      </c>
      <c r="E81" s="39">
        <v>0</v>
      </c>
      <c r="F81" s="40">
        <f t="shared" si="3"/>
        <v>0</v>
      </c>
      <c r="G81" s="28">
        <v>0</v>
      </c>
      <c r="H81" s="39">
        <v>0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8" customFormat="1" ht="18.75" customHeight="1">
      <c r="A82" s="63" t="s">
        <v>10</v>
      </c>
      <c r="B82" s="56" t="s">
        <v>34</v>
      </c>
      <c r="C82" s="28">
        <v>0</v>
      </c>
      <c r="D82" s="28">
        <v>0</v>
      </c>
      <c r="E82" s="39">
        <v>0</v>
      </c>
      <c r="F82" s="40">
        <f t="shared" si="3"/>
        <v>0</v>
      </c>
      <c r="G82" s="28">
        <v>0</v>
      </c>
      <c r="H82" s="39">
        <v>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0" customFormat="1" ht="18.75" customHeight="1">
      <c r="A83" s="26" t="s">
        <v>35</v>
      </c>
      <c r="B83" s="56" t="s">
        <v>36</v>
      </c>
      <c r="C83" s="28">
        <f>SUM(C84+C91+C111)</f>
        <v>468000</v>
      </c>
      <c r="D83" s="28">
        <f>SUM(D84+D91+D111)</f>
        <v>462954</v>
      </c>
      <c r="E83" s="39">
        <f t="shared" si="4"/>
        <v>98.92179487179487</v>
      </c>
      <c r="F83" s="40">
        <f t="shared" si="3"/>
        <v>13.677820171087237</v>
      </c>
      <c r="G83" s="28">
        <f>SUM(G84+G91+G111)</f>
        <v>276259</v>
      </c>
      <c r="H83" s="39">
        <f t="shared" si="5"/>
        <v>167.57969876094535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8" customFormat="1" ht="18.75" customHeight="1">
      <c r="A84" s="63" t="s">
        <v>2</v>
      </c>
      <c r="B84" s="56" t="s">
        <v>37</v>
      </c>
      <c r="C84" s="28">
        <f>SUM(C85+C89)</f>
        <v>65000</v>
      </c>
      <c r="D84" s="28">
        <f>SUM(D85+D89)</f>
        <v>64100</v>
      </c>
      <c r="E84" s="39">
        <f t="shared" si="4"/>
        <v>98.61538461538461</v>
      </c>
      <c r="F84" s="40">
        <f t="shared" si="3"/>
        <v>1.8938129338264535</v>
      </c>
      <c r="G84" s="28">
        <f>SUM(G85+G89)</f>
        <v>57790</v>
      </c>
      <c r="H84" s="39">
        <f t="shared" si="5"/>
        <v>110.91884409067313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4" customFormat="1" ht="18.75" customHeight="1">
      <c r="A85" s="30" t="s">
        <v>25</v>
      </c>
      <c r="B85" s="59" t="s">
        <v>38</v>
      </c>
      <c r="C85" s="32">
        <f>SUM(C86:C88)</f>
        <v>24000</v>
      </c>
      <c r="D85" s="32">
        <f>SUM(D86:D88)</f>
        <v>24020</v>
      </c>
      <c r="E85" s="33">
        <f t="shared" si="4"/>
        <v>100.08333333333333</v>
      </c>
      <c r="F85" s="92">
        <f t="shared" si="3"/>
        <v>0.709662818572721</v>
      </c>
      <c r="G85" s="32">
        <f>SUM(G86:G88)</f>
        <v>30225</v>
      </c>
      <c r="H85" s="33">
        <f t="shared" si="5"/>
        <v>79.47063688999172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3" customFormat="1" ht="18.75" customHeight="1">
      <c r="A86" s="44">
        <v>1352</v>
      </c>
      <c r="B86" s="31" t="s">
        <v>124</v>
      </c>
      <c r="C86" s="37">
        <v>24000</v>
      </c>
      <c r="D86" s="37">
        <v>24020</v>
      </c>
      <c r="E86" s="38">
        <f t="shared" si="4"/>
        <v>100.08333333333333</v>
      </c>
      <c r="F86" s="93">
        <f t="shared" si="3"/>
        <v>0.709662818572721</v>
      </c>
      <c r="G86" s="37">
        <v>23975</v>
      </c>
      <c r="H86" s="38">
        <f t="shared" si="5"/>
        <v>100.18769551616266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3" customFormat="1" ht="18.75" customHeight="1">
      <c r="A87" s="44">
        <v>1461</v>
      </c>
      <c r="B87" s="31" t="s">
        <v>91</v>
      </c>
      <c r="C87" s="37">
        <v>0</v>
      </c>
      <c r="D87" s="37">
        <v>0</v>
      </c>
      <c r="E87" s="38">
        <v>0</v>
      </c>
      <c r="F87" s="93">
        <f t="shared" si="3"/>
        <v>0</v>
      </c>
      <c r="G87" s="37">
        <v>0</v>
      </c>
      <c r="H87" s="38">
        <v>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3" customFormat="1" ht="18.75" customHeight="1">
      <c r="A88" s="44">
        <v>1463</v>
      </c>
      <c r="B88" s="31" t="s">
        <v>129</v>
      </c>
      <c r="C88" s="37">
        <v>0</v>
      </c>
      <c r="D88" s="37">
        <v>0</v>
      </c>
      <c r="E88" s="38">
        <v>0</v>
      </c>
      <c r="F88" s="93">
        <f t="shared" si="3"/>
        <v>0</v>
      </c>
      <c r="G88" s="37">
        <v>6250</v>
      </c>
      <c r="H88" s="38">
        <v>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4" customFormat="1" ht="18.75" customHeight="1">
      <c r="A89" s="30" t="s">
        <v>72</v>
      </c>
      <c r="B89" s="59" t="s">
        <v>39</v>
      </c>
      <c r="C89" s="32">
        <f>SUM(C90:C90)</f>
        <v>41000</v>
      </c>
      <c r="D89" s="32">
        <f>SUM(D90:D90)</f>
        <v>40080</v>
      </c>
      <c r="E89" s="33">
        <f t="shared" si="4"/>
        <v>97.7560975609756</v>
      </c>
      <c r="F89" s="92">
        <f t="shared" si="3"/>
        <v>1.1841501152537326</v>
      </c>
      <c r="G89" s="32">
        <f>SUM(G90:G90)</f>
        <v>27565</v>
      </c>
      <c r="H89" s="33">
        <f t="shared" si="5"/>
        <v>145.40177761654272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2" customFormat="1" ht="18.75" customHeight="1">
      <c r="A90" s="52">
        <v>1460</v>
      </c>
      <c r="B90" s="53" t="s">
        <v>92</v>
      </c>
      <c r="C90" s="37">
        <v>41000</v>
      </c>
      <c r="D90" s="54">
        <v>40080</v>
      </c>
      <c r="E90" s="38">
        <f t="shared" si="4"/>
        <v>97.7560975609756</v>
      </c>
      <c r="F90" s="93">
        <f t="shared" si="3"/>
        <v>1.1841501152537326</v>
      </c>
      <c r="G90" s="54">
        <v>27565</v>
      </c>
      <c r="H90" s="38">
        <f t="shared" si="5"/>
        <v>145.40177761654272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8" customFormat="1" ht="18.75" customHeight="1">
      <c r="A91" s="63" t="s">
        <v>4</v>
      </c>
      <c r="B91" s="56" t="s">
        <v>40</v>
      </c>
      <c r="C91" s="28">
        <f>SUM(C92+C95+C99+C107+C110)</f>
        <v>403000</v>
      </c>
      <c r="D91" s="28">
        <f>SUM(D92+D95+D99+D107+D110)</f>
        <v>398854</v>
      </c>
      <c r="E91" s="39">
        <f t="shared" si="4"/>
        <v>98.9712158808933</v>
      </c>
      <c r="F91" s="40">
        <f t="shared" si="3"/>
        <v>11.784007237260784</v>
      </c>
      <c r="G91" s="28">
        <f>SUM(G92+G95+G99+G107+G110)</f>
        <v>218469</v>
      </c>
      <c r="H91" s="39">
        <f t="shared" si="5"/>
        <v>182.56777849488944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4" customFormat="1" ht="34.5" customHeight="1">
      <c r="A92" s="68" t="s">
        <v>41</v>
      </c>
      <c r="B92" s="59" t="s">
        <v>73</v>
      </c>
      <c r="C92" s="32">
        <f>SUM(C93:C94)</f>
        <v>236500</v>
      </c>
      <c r="D92" s="32">
        <f>SUM(D93:D94)</f>
        <v>236378</v>
      </c>
      <c r="E92" s="33">
        <f t="shared" si="4"/>
        <v>99.94841437632135</v>
      </c>
      <c r="F92" s="92">
        <f t="shared" si="3"/>
        <v>6.983708481622924</v>
      </c>
      <c r="G92" s="32">
        <f>SUM(G93:G93)</f>
        <v>135767</v>
      </c>
      <c r="H92" s="33">
        <f t="shared" si="5"/>
        <v>174.10563686315527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3" customFormat="1" ht="34.5" customHeight="1">
      <c r="A93" s="70">
        <v>1330</v>
      </c>
      <c r="B93" s="31" t="s">
        <v>131</v>
      </c>
      <c r="C93" s="37">
        <v>136000</v>
      </c>
      <c r="D93" s="37">
        <v>136000</v>
      </c>
      <c r="E93" s="38">
        <f t="shared" si="4"/>
        <v>100</v>
      </c>
      <c r="F93" s="93">
        <f t="shared" si="3"/>
        <v>4.018074243375938</v>
      </c>
      <c r="G93" s="37">
        <v>135767</v>
      </c>
      <c r="H93" s="38">
        <f t="shared" si="5"/>
        <v>100.17161755065663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3" customFormat="1" ht="34.5" customHeight="1">
      <c r="A94" s="70">
        <v>1331</v>
      </c>
      <c r="B94" s="31" t="s">
        <v>165</v>
      </c>
      <c r="C94" s="37">
        <v>100500</v>
      </c>
      <c r="D94" s="37">
        <v>100378</v>
      </c>
      <c r="E94" s="38"/>
      <c r="F94" s="93"/>
      <c r="G94" s="37">
        <v>0</v>
      </c>
      <c r="H94" s="38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4" customFormat="1" ht="34.5" customHeight="1">
      <c r="A95" s="30" t="s">
        <v>42</v>
      </c>
      <c r="B95" s="59" t="s">
        <v>132</v>
      </c>
      <c r="C95" s="32">
        <f>SUM(C96:C98)</f>
        <v>47500</v>
      </c>
      <c r="D95" s="32">
        <f>SUM(D96:D98)</f>
        <v>46616</v>
      </c>
      <c r="E95" s="33">
        <f t="shared" si="4"/>
        <v>98.13894736842106</v>
      </c>
      <c r="F95" s="92">
        <f t="shared" si="3"/>
        <v>1.3772540362442114</v>
      </c>
      <c r="G95" s="32">
        <f>SUM(G96:G98)</f>
        <v>15889</v>
      </c>
      <c r="H95" s="33">
        <f t="shared" si="5"/>
        <v>293.38536094153187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3" customFormat="1" ht="18.75" customHeight="1">
      <c r="A96" s="44">
        <v>1320</v>
      </c>
      <c r="B96" s="31" t="s">
        <v>90</v>
      </c>
      <c r="C96" s="37">
        <v>11500</v>
      </c>
      <c r="D96" s="37">
        <v>11289</v>
      </c>
      <c r="E96" s="38">
        <f t="shared" si="4"/>
        <v>98.16521739130435</v>
      </c>
      <c r="F96" s="93">
        <f t="shared" si="3"/>
        <v>0.33352970686375716</v>
      </c>
      <c r="G96" s="37">
        <v>9639</v>
      </c>
      <c r="H96" s="38">
        <f t="shared" si="5"/>
        <v>117.11795829442889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3" customFormat="1" ht="18.75" customHeight="1">
      <c r="A97" s="44">
        <v>1322</v>
      </c>
      <c r="B97" s="31" t="s">
        <v>143</v>
      </c>
      <c r="C97" s="37">
        <v>0</v>
      </c>
      <c r="D97" s="37">
        <v>0</v>
      </c>
      <c r="E97" s="38">
        <v>0</v>
      </c>
      <c r="F97" s="93">
        <f aca="true" t="shared" si="6" ref="F97:F136">SUM(D97*100/3384706)</f>
        <v>0</v>
      </c>
      <c r="G97" s="37">
        <v>6250</v>
      </c>
      <c r="H97" s="38">
        <f t="shared" si="5"/>
        <v>0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3" customFormat="1" ht="18.75" customHeight="1">
      <c r="A98" s="44">
        <v>1324</v>
      </c>
      <c r="B98" s="31" t="s">
        <v>166</v>
      </c>
      <c r="C98" s="37">
        <v>36000</v>
      </c>
      <c r="D98" s="37">
        <v>35327</v>
      </c>
      <c r="E98" s="38">
        <v>0</v>
      </c>
      <c r="F98" s="93">
        <f t="shared" si="6"/>
        <v>1.0437243293804543</v>
      </c>
      <c r="G98" s="37">
        <v>0</v>
      </c>
      <c r="H98" s="38">
        <v>0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4" customFormat="1" ht="18.75" customHeight="1">
      <c r="A99" s="30" t="s">
        <v>43</v>
      </c>
      <c r="B99" s="59" t="s">
        <v>44</v>
      </c>
      <c r="C99" s="32">
        <f>SUM(C100:C106)</f>
        <v>108000</v>
      </c>
      <c r="D99" s="32">
        <f>SUM(D100:D106)</f>
        <v>104911</v>
      </c>
      <c r="E99" s="33">
        <f t="shared" si="4"/>
        <v>97.13981481481481</v>
      </c>
      <c r="F99" s="92">
        <f t="shared" si="6"/>
        <v>3.099560198138332</v>
      </c>
      <c r="G99" s="32">
        <f>SUM(G100:G106)</f>
        <v>66813</v>
      </c>
      <c r="H99" s="33">
        <f t="shared" si="5"/>
        <v>157.02183706763654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3" customFormat="1" ht="18.75" customHeight="1">
      <c r="A100" s="44">
        <v>13100</v>
      </c>
      <c r="B100" s="31" t="s">
        <v>105</v>
      </c>
      <c r="C100" s="37">
        <v>81000</v>
      </c>
      <c r="D100" s="37">
        <v>80500</v>
      </c>
      <c r="E100" s="38">
        <f t="shared" si="4"/>
        <v>99.38271604938272</v>
      </c>
      <c r="F100" s="93">
        <f t="shared" si="6"/>
        <v>2.3783454161159048</v>
      </c>
      <c r="G100" s="37">
        <v>34475</v>
      </c>
      <c r="H100" s="38">
        <f t="shared" si="5"/>
        <v>233.502538071066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3" customFormat="1" ht="18.75" customHeight="1">
      <c r="A101" s="44">
        <v>13101</v>
      </c>
      <c r="B101" s="31" t="s">
        <v>106</v>
      </c>
      <c r="C101" s="37">
        <v>9000</v>
      </c>
      <c r="D101" s="37">
        <v>8250</v>
      </c>
      <c r="E101" s="38">
        <f t="shared" si="4"/>
        <v>91.66666666666667</v>
      </c>
      <c r="F101" s="93">
        <f t="shared" si="6"/>
        <v>0.24374347432243745</v>
      </c>
      <c r="G101" s="37">
        <v>15275</v>
      </c>
      <c r="H101" s="38">
        <f t="shared" si="5"/>
        <v>54.00981996726678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3" customFormat="1" ht="18.75" customHeight="1">
      <c r="A102" s="44">
        <v>13102</v>
      </c>
      <c r="B102" s="31" t="s">
        <v>93</v>
      </c>
      <c r="C102" s="37">
        <v>3000</v>
      </c>
      <c r="D102" s="37">
        <v>3000</v>
      </c>
      <c r="E102" s="38">
        <v>0</v>
      </c>
      <c r="F102" s="93">
        <f t="shared" si="6"/>
        <v>0.08863399066270453</v>
      </c>
      <c r="G102" s="37">
        <v>0</v>
      </c>
      <c r="H102" s="38">
        <v>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3" customFormat="1" ht="18.75" customHeight="1">
      <c r="A103" s="44">
        <v>13103</v>
      </c>
      <c r="B103" s="31" t="s">
        <v>94</v>
      </c>
      <c r="C103" s="37">
        <v>6000</v>
      </c>
      <c r="D103" s="37">
        <v>5250</v>
      </c>
      <c r="E103" s="38">
        <f t="shared" si="4"/>
        <v>87.5</v>
      </c>
      <c r="F103" s="93">
        <f t="shared" si="6"/>
        <v>0.15510948365973293</v>
      </c>
      <c r="G103" s="37">
        <v>5509</v>
      </c>
      <c r="H103" s="38">
        <f t="shared" si="5"/>
        <v>95.29860228716646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3" customFormat="1" ht="18.75" customHeight="1">
      <c r="A104" s="44">
        <v>13105</v>
      </c>
      <c r="B104" s="31" t="s">
        <v>95</v>
      </c>
      <c r="C104" s="37">
        <v>5000</v>
      </c>
      <c r="D104" s="37">
        <v>4949</v>
      </c>
      <c r="E104" s="38">
        <f>SUM(D104*100/C104)</f>
        <v>98.98</v>
      </c>
      <c r="F104" s="93">
        <f t="shared" si="6"/>
        <v>0.14621653992990824</v>
      </c>
      <c r="G104" s="37">
        <v>8304</v>
      </c>
      <c r="H104" s="38">
        <f>SUM(D104*100/G104)</f>
        <v>59.597784200385355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3" customFormat="1" ht="18.75" customHeight="1">
      <c r="A105" s="44">
        <v>13108</v>
      </c>
      <c r="B105" s="31" t="s">
        <v>96</v>
      </c>
      <c r="C105" s="37">
        <v>3000</v>
      </c>
      <c r="D105" s="37">
        <v>2962</v>
      </c>
      <c r="E105" s="38">
        <f>SUM(D105*100/C105)</f>
        <v>98.73333333333333</v>
      </c>
      <c r="F105" s="93">
        <f t="shared" si="6"/>
        <v>0.0875112934476436</v>
      </c>
      <c r="G105" s="37">
        <v>3250</v>
      </c>
      <c r="H105" s="38">
        <v>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3" customFormat="1" ht="18.75" customHeight="1">
      <c r="A106" s="44">
        <v>13109</v>
      </c>
      <c r="B106" s="31" t="s">
        <v>115</v>
      </c>
      <c r="C106" s="37">
        <v>1000</v>
      </c>
      <c r="D106" s="37">
        <v>0</v>
      </c>
      <c r="E106" s="38">
        <v>0</v>
      </c>
      <c r="F106" s="93">
        <f t="shared" si="6"/>
        <v>0</v>
      </c>
      <c r="G106" s="37">
        <v>0</v>
      </c>
      <c r="H106" s="38">
        <v>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4" customFormat="1" ht="18.75" customHeight="1">
      <c r="A107" s="30" t="s">
        <v>45</v>
      </c>
      <c r="B107" s="59" t="s">
        <v>46</v>
      </c>
      <c r="C107" s="32">
        <f>SUM(C108:C109)</f>
        <v>11000</v>
      </c>
      <c r="D107" s="32">
        <f>SUM(D108:D109)</f>
        <v>10949</v>
      </c>
      <c r="E107" s="33">
        <v>0</v>
      </c>
      <c r="F107" s="92">
        <f t="shared" si="6"/>
        <v>0.3234845212553173</v>
      </c>
      <c r="G107" s="32">
        <f>SUM(G108:G109)</f>
        <v>0</v>
      </c>
      <c r="H107" s="90">
        <v>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4" customFormat="1" ht="18.75" customHeight="1">
      <c r="A108" s="72">
        <v>13104</v>
      </c>
      <c r="B108" s="31" t="s">
        <v>111</v>
      </c>
      <c r="C108" s="37">
        <v>8400</v>
      </c>
      <c r="D108" s="37">
        <v>8400</v>
      </c>
      <c r="E108" s="38">
        <v>0</v>
      </c>
      <c r="F108" s="93">
        <f t="shared" si="6"/>
        <v>0.2481751738555727</v>
      </c>
      <c r="G108" s="37">
        <v>0</v>
      </c>
      <c r="H108" s="38">
        <v>0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4" customFormat="1" ht="18.75" customHeight="1">
      <c r="A109" s="72">
        <v>13113</v>
      </c>
      <c r="B109" s="31" t="s">
        <v>112</v>
      </c>
      <c r="C109" s="37">
        <v>2600</v>
      </c>
      <c r="D109" s="37">
        <v>2549</v>
      </c>
      <c r="E109" s="38">
        <v>0</v>
      </c>
      <c r="F109" s="93">
        <f t="shared" si="6"/>
        <v>0.07530934739974461</v>
      </c>
      <c r="G109" s="37">
        <v>0</v>
      </c>
      <c r="H109" s="38">
        <v>0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4" customFormat="1" ht="18.75" customHeight="1">
      <c r="A110" s="30" t="s">
        <v>47</v>
      </c>
      <c r="B110" s="59" t="s">
        <v>48</v>
      </c>
      <c r="C110" s="32">
        <v>0</v>
      </c>
      <c r="D110" s="32">
        <v>0</v>
      </c>
      <c r="E110" s="33">
        <v>0</v>
      </c>
      <c r="F110" s="92">
        <f t="shared" si="6"/>
        <v>0</v>
      </c>
      <c r="G110" s="32">
        <v>0</v>
      </c>
      <c r="H110" s="33">
        <v>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9" customFormat="1" ht="18.75" customHeight="1">
      <c r="A111" s="63" t="s">
        <v>6</v>
      </c>
      <c r="B111" s="56" t="s">
        <v>71</v>
      </c>
      <c r="C111" s="28">
        <v>0</v>
      </c>
      <c r="D111" s="28">
        <v>0</v>
      </c>
      <c r="E111" s="39">
        <v>0</v>
      </c>
      <c r="F111" s="40">
        <f t="shared" si="6"/>
        <v>0</v>
      </c>
      <c r="G111" s="28">
        <v>0</v>
      </c>
      <c r="H111" s="39">
        <v>0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10" customFormat="1" ht="18.75" customHeight="1">
      <c r="A112" s="26" t="s">
        <v>49</v>
      </c>
      <c r="B112" s="56" t="s">
        <v>50</v>
      </c>
      <c r="C112" s="28">
        <f>SUM(C113+C118+C119)</f>
        <v>79500</v>
      </c>
      <c r="D112" s="28">
        <f>SUM(D113+D118+D119)</f>
        <v>76939</v>
      </c>
      <c r="E112" s="39">
        <f>SUM(D112*100/C112)</f>
        <v>96.77861635220125</v>
      </c>
      <c r="F112" s="40">
        <f t="shared" si="6"/>
        <v>2.273136869199275</v>
      </c>
      <c r="G112" s="28">
        <f>SUM(G113+G118+G119)</f>
        <v>13793</v>
      </c>
      <c r="H112" s="39">
        <f>SUM(D112*100/G112)</f>
        <v>557.8119335895019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4" customFormat="1" ht="34.5" customHeight="1">
      <c r="A113" s="68" t="s">
        <v>2</v>
      </c>
      <c r="B113" s="59" t="s">
        <v>51</v>
      </c>
      <c r="C113" s="32">
        <f>SUM(C114:C116)</f>
        <v>65000</v>
      </c>
      <c r="D113" s="32">
        <f>SUM(D114:D117)</f>
        <v>63784</v>
      </c>
      <c r="E113" s="33">
        <f>SUM(D113*100/C113)</f>
        <v>98.12923076923077</v>
      </c>
      <c r="F113" s="92">
        <f t="shared" si="6"/>
        <v>1.8844768201433153</v>
      </c>
      <c r="G113" s="32">
        <f>SUM(G114+G116)</f>
        <v>9400</v>
      </c>
      <c r="H113" s="33">
        <v>0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4" customFormat="1" ht="18.75" customHeight="1">
      <c r="A114" s="95">
        <v>14108</v>
      </c>
      <c r="B114" s="31" t="s">
        <v>167</v>
      </c>
      <c r="C114" s="96">
        <v>12500</v>
      </c>
      <c r="D114" s="96">
        <v>12035</v>
      </c>
      <c r="E114" s="33">
        <v>0</v>
      </c>
      <c r="F114" s="94">
        <f t="shared" si="6"/>
        <v>0.35557002587521636</v>
      </c>
      <c r="G114" s="32">
        <v>0</v>
      </c>
      <c r="H114" s="33">
        <v>0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4" customFormat="1" ht="18.75" customHeight="1">
      <c r="A115" s="69">
        <v>14109</v>
      </c>
      <c r="B115" s="31" t="s">
        <v>113</v>
      </c>
      <c r="C115" s="37">
        <v>2000</v>
      </c>
      <c r="D115" s="37">
        <v>1687</v>
      </c>
      <c r="E115" s="91">
        <v>0</v>
      </c>
      <c r="F115" s="93">
        <f t="shared" si="6"/>
        <v>0.04984184741599418</v>
      </c>
      <c r="G115" s="37">
        <v>0</v>
      </c>
      <c r="H115" s="38">
        <v>0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3" customFormat="1" ht="18.75" customHeight="1">
      <c r="A116" s="70">
        <v>14110</v>
      </c>
      <c r="B116" s="31" t="s">
        <v>107</v>
      </c>
      <c r="C116" s="96">
        <v>50500</v>
      </c>
      <c r="D116" s="96">
        <v>50062</v>
      </c>
      <c r="E116" s="33">
        <v>0</v>
      </c>
      <c r="F116" s="92">
        <f t="shared" si="6"/>
        <v>1.4790649468521047</v>
      </c>
      <c r="G116" s="96">
        <v>9400</v>
      </c>
      <c r="H116" s="33">
        <v>0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3" customFormat="1" ht="18.75" customHeight="1">
      <c r="A117" s="70">
        <v>14113</v>
      </c>
      <c r="B117" s="31" t="s">
        <v>119</v>
      </c>
      <c r="C117" s="37">
        <v>0</v>
      </c>
      <c r="D117" s="37">
        <v>0</v>
      </c>
      <c r="E117" s="38">
        <v>0</v>
      </c>
      <c r="F117" s="93">
        <f t="shared" si="6"/>
        <v>0</v>
      </c>
      <c r="G117" s="37">
        <v>0</v>
      </c>
      <c r="H117" s="38">
        <v>0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4" customFormat="1" ht="18.75" customHeight="1">
      <c r="A118" s="30" t="s">
        <v>4</v>
      </c>
      <c r="B118" s="59" t="s">
        <v>168</v>
      </c>
      <c r="C118" s="32">
        <v>7000</v>
      </c>
      <c r="D118" s="32">
        <v>6103</v>
      </c>
      <c r="E118" s="33">
        <f>SUM(D118*100/C118)</f>
        <v>87.18571428571428</v>
      </c>
      <c r="F118" s="92">
        <f t="shared" si="6"/>
        <v>0.18031108167149526</v>
      </c>
      <c r="G118" s="32">
        <v>4393</v>
      </c>
      <c r="H118" s="33">
        <f>SUM(D118*100/G118)</f>
        <v>138.92556339631233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4" customFormat="1" ht="18.75" customHeight="1">
      <c r="A119" s="30" t="s">
        <v>6</v>
      </c>
      <c r="B119" s="59" t="s">
        <v>52</v>
      </c>
      <c r="C119" s="32">
        <v>7500</v>
      </c>
      <c r="D119" s="32">
        <f>SUM(D120:D120)</f>
        <v>7052</v>
      </c>
      <c r="E119" s="33">
        <v>0</v>
      </c>
      <c r="F119" s="92">
        <f t="shared" si="6"/>
        <v>0.20834896738446412</v>
      </c>
      <c r="G119" s="32">
        <f>SUM(G120:G120)</f>
        <v>0</v>
      </c>
      <c r="H119" s="33">
        <v>0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3" customFormat="1" ht="34.5" customHeight="1">
      <c r="A120" s="44">
        <v>1440</v>
      </c>
      <c r="B120" s="31" t="s">
        <v>108</v>
      </c>
      <c r="C120" s="37">
        <v>7500</v>
      </c>
      <c r="D120" s="37">
        <v>7052</v>
      </c>
      <c r="E120" s="38">
        <v>0</v>
      </c>
      <c r="F120" s="93">
        <f t="shared" si="6"/>
        <v>0.20834896738446412</v>
      </c>
      <c r="G120" s="37">
        <v>0</v>
      </c>
      <c r="H120" s="38">
        <v>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0" customFormat="1" ht="18.75" customHeight="1">
      <c r="A121" s="26" t="s">
        <v>53</v>
      </c>
      <c r="B121" s="56" t="s">
        <v>54</v>
      </c>
      <c r="C121" s="28">
        <f>SUM(C122:C123)</f>
        <v>10000</v>
      </c>
      <c r="D121" s="28">
        <f>SUM(D122:D123)</f>
        <v>9592</v>
      </c>
      <c r="E121" s="39">
        <f>SUM(D121*100/C121)</f>
        <v>95.92</v>
      </c>
      <c r="F121" s="40">
        <f t="shared" si="6"/>
        <v>0.2833924128122206</v>
      </c>
      <c r="G121" s="28">
        <f>SUM(G122:G123)</f>
        <v>223</v>
      </c>
      <c r="H121" s="39">
        <f>SUM(D121*100/G121)</f>
        <v>4301.345291479821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3" customFormat="1" ht="34.5" customHeight="1">
      <c r="A122" s="48" t="s">
        <v>2</v>
      </c>
      <c r="B122" s="31" t="s">
        <v>169</v>
      </c>
      <c r="C122" s="37">
        <v>10000</v>
      </c>
      <c r="D122" s="37">
        <v>9592</v>
      </c>
      <c r="E122" s="38">
        <f>SUM(D122*100/C122)</f>
        <v>95.92</v>
      </c>
      <c r="F122" s="93">
        <f t="shared" si="6"/>
        <v>0.2833924128122206</v>
      </c>
      <c r="G122" s="37">
        <v>223</v>
      </c>
      <c r="H122" s="38">
        <f>SUM(D122*100/G122)</f>
        <v>4301.345291479821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3" customFormat="1" ht="34.5" customHeight="1">
      <c r="A123" s="73" t="s">
        <v>4</v>
      </c>
      <c r="B123" s="31" t="s">
        <v>74</v>
      </c>
      <c r="C123" s="37">
        <v>0</v>
      </c>
      <c r="D123" s="37">
        <v>0</v>
      </c>
      <c r="E123" s="38">
        <v>0</v>
      </c>
      <c r="F123" s="93">
        <f t="shared" si="6"/>
        <v>0</v>
      </c>
      <c r="G123" s="37">
        <v>0</v>
      </c>
      <c r="H123" s="38">
        <v>0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10" customFormat="1" ht="18.75" customHeight="1">
      <c r="A124" s="26" t="s">
        <v>55</v>
      </c>
      <c r="B124" s="56" t="s">
        <v>56</v>
      </c>
      <c r="C124" s="28">
        <f>SUM(C125:C130)</f>
        <v>0</v>
      </c>
      <c r="D124" s="28">
        <f>SUM(D125:D130)</f>
        <v>0</v>
      </c>
      <c r="E124" s="39">
        <v>0</v>
      </c>
      <c r="F124" s="40">
        <f t="shared" si="6"/>
        <v>0</v>
      </c>
      <c r="G124" s="28">
        <f>SUM(G125:G130)</f>
        <v>300</v>
      </c>
      <c r="H124" s="39">
        <v>0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3" customFormat="1" ht="18.75" customHeight="1">
      <c r="A125" s="48" t="s">
        <v>2</v>
      </c>
      <c r="B125" s="31" t="s">
        <v>57</v>
      </c>
      <c r="C125" s="37">
        <v>0</v>
      </c>
      <c r="D125" s="37">
        <v>0</v>
      </c>
      <c r="E125" s="38">
        <v>0</v>
      </c>
      <c r="F125" s="93">
        <f t="shared" si="6"/>
        <v>0</v>
      </c>
      <c r="G125" s="37">
        <v>0</v>
      </c>
      <c r="H125" s="38">
        <v>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3" customFormat="1" ht="18.75" customHeight="1">
      <c r="A126" s="48" t="s">
        <v>4</v>
      </c>
      <c r="B126" s="31" t="s">
        <v>58</v>
      </c>
      <c r="C126" s="37">
        <v>0</v>
      </c>
      <c r="D126" s="37">
        <v>0</v>
      </c>
      <c r="E126" s="38">
        <v>0</v>
      </c>
      <c r="F126" s="93">
        <f t="shared" si="6"/>
        <v>0</v>
      </c>
      <c r="G126" s="37">
        <v>0</v>
      </c>
      <c r="H126" s="38">
        <v>0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3" customFormat="1" ht="18.75" customHeight="1">
      <c r="A127" s="48" t="s">
        <v>6</v>
      </c>
      <c r="B127" s="31" t="s">
        <v>59</v>
      </c>
      <c r="C127" s="37">
        <v>0</v>
      </c>
      <c r="D127" s="37">
        <v>0</v>
      </c>
      <c r="E127" s="38">
        <v>0</v>
      </c>
      <c r="F127" s="93">
        <f t="shared" si="6"/>
        <v>0</v>
      </c>
      <c r="G127" s="37">
        <v>0</v>
      </c>
      <c r="H127" s="38">
        <v>0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3" customFormat="1" ht="18.75" customHeight="1">
      <c r="A128" s="48" t="s">
        <v>10</v>
      </c>
      <c r="B128" s="31" t="s">
        <v>60</v>
      </c>
      <c r="C128" s="37">
        <v>0</v>
      </c>
      <c r="D128" s="37">
        <v>0</v>
      </c>
      <c r="E128" s="38">
        <v>0</v>
      </c>
      <c r="F128" s="93">
        <f t="shared" si="6"/>
        <v>0</v>
      </c>
      <c r="G128" s="37">
        <v>0</v>
      </c>
      <c r="H128" s="38">
        <v>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3" customFormat="1" ht="18.75" customHeight="1">
      <c r="A129" s="48" t="s">
        <v>12</v>
      </c>
      <c r="B129" s="31" t="s">
        <v>61</v>
      </c>
      <c r="C129" s="37">
        <v>0</v>
      </c>
      <c r="D129" s="37">
        <v>0</v>
      </c>
      <c r="E129" s="38">
        <v>0</v>
      </c>
      <c r="F129" s="93">
        <f t="shared" si="6"/>
        <v>0</v>
      </c>
      <c r="G129" s="37">
        <v>300</v>
      </c>
      <c r="H129" s="38">
        <v>0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3" customFormat="1" ht="34.5" customHeight="1">
      <c r="A130" s="73" t="s">
        <v>14</v>
      </c>
      <c r="B130" s="31" t="s">
        <v>62</v>
      </c>
      <c r="C130" s="37">
        <v>0</v>
      </c>
      <c r="D130" s="37">
        <v>0</v>
      </c>
      <c r="E130" s="38">
        <v>0</v>
      </c>
      <c r="F130" s="93">
        <f t="shared" si="6"/>
        <v>0</v>
      </c>
      <c r="G130" s="37">
        <v>0</v>
      </c>
      <c r="H130" s="38">
        <v>0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10" customFormat="1" ht="18.75" customHeight="1">
      <c r="A131" s="26" t="s">
        <v>63</v>
      </c>
      <c r="B131" s="56" t="s">
        <v>64</v>
      </c>
      <c r="C131" s="28">
        <f>SUM(C132)</f>
        <v>0</v>
      </c>
      <c r="D131" s="28">
        <v>0</v>
      </c>
      <c r="E131" s="39">
        <v>0</v>
      </c>
      <c r="F131" s="40">
        <f t="shared" si="6"/>
        <v>0</v>
      </c>
      <c r="G131" s="28">
        <v>0</v>
      </c>
      <c r="H131" s="39">
        <v>0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3" customFormat="1" ht="34.5" customHeight="1">
      <c r="A132" s="73" t="s">
        <v>2</v>
      </c>
      <c r="B132" s="31" t="s">
        <v>75</v>
      </c>
      <c r="C132" s="37">
        <v>0</v>
      </c>
      <c r="D132" s="37">
        <v>0</v>
      </c>
      <c r="E132" s="38">
        <v>0</v>
      </c>
      <c r="F132" s="93">
        <f t="shared" si="6"/>
        <v>0</v>
      </c>
      <c r="G132" s="37">
        <v>0</v>
      </c>
      <c r="H132" s="38">
        <v>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10" customFormat="1" ht="31.5">
      <c r="A133" s="74" t="s">
        <v>65</v>
      </c>
      <c r="B133" s="56" t="s">
        <v>144</v>
      </c>
      <c r="C133" s="28">
        <v>0</v>
      </c>
      <c r="D133" s="28">
        <v>0</v>
      </c>
      <c r="E133" s="39">
        <v>0</v>
      </c>
      <c r="F133" s="40">
        <f t="shared" si="6"/>
        <v>0</v>
      </c>
      <c r="G133" s="28">
        <v>0</v>
      </c>
      <c r="H133" s="39">
        <v>0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10" customFormat="1" ht="21">
      <c r="A134" s="74"/>
      <c r="B134" s="56" t="s">
        <v>170</v>
      </c>
      <c r="C134" s="28">
        <v>69000</v>
      </c>
      <c r="D134" s="28">
        <v>68017</v>
      </c>
      <c r="E134" s="39"/>
      <c r="F134" s="40">
        <f t="shared" si="6"/>
        <v>2.0095393809683912</v>
      </c>
      <c r="G134" s="28">
        <v>0</v>
      </c>
      <c r="H134" s="39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10" customFormat="1" ht="21">
      <c r="A135" s="26" t="s">
        <v>66</v>
      </c>
      <c r="B135" s="56" t="s">
        <v>67</v>
      </c>
      <c r="C135" s="28">
        <v>872000</v>
      </c>
      <c r="D135" s="28">
        <v>878329</v>
      </c>
      <c r="E135" s="39">
        <f>SUM(D135*100/C135)</f>
        <v>100.72580275229357</v>
      </c>
      <c r="F135" s="40">
        <f t="shared" si="6"/>
        <v>25.949934794927536</v>
      </c>
      <c r="G135" s="28">
        <v>784579</v>
      </c>
      <c r="H135" s="39">
        <f>SUM(D135*100/G135)</f>
        <v>111.94908352122603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11" customFormat="1" ht="31.5">
      <c r="A136" s="75" t="s">
        <v>68</v>
      </c>
      <c r="B136" s="59" t="s">
        <v>69</v>
      </c>
      <c r="C136" s="32">
        <v>0</v>
      </c>
      <c r="D136" s="32">
        <v>0</v>
      </c>
      <c r="E136" s="33">
        <v>0</v>
      </c>
      <c r="F136" s="92">
        <f t="shared" si="6"/>
        <v>0</v>
      </c>
      <c r="G136" s="32">
        <v>0</v>
      </c>
      <c r="H136" s="33">
        <v>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15" customFormat="1" ht="30" customHeight="1">
      <c r="A137" s="26"/>
      <c r="B137" s="27" t="s">
        <v>70</v>
      </c>
      <c r="C137" s="28">
        <f>SUM(C28+C33+C83+C112+C121+C124+C131+C133+C134+C135+C136)</f>
        <v>3713000</v>
      </c>
      <c r="D137" s="28">
        <f>SUM(D28+D33+D83+D112+D121+D124+D131+D133+D134+D135+D136)</f>
        <v>3686503</v>
      </c>
      <c r="E137" s="39">
        <f>SUM(D137*100/C137)</f>
        <v>99.28637220576353</v>
      </c>
      <c r="F137" s="40">
        <f>SUM(D137*100/3384706)</f>
        <v>108.91649082667742</v>
      </c>
      <c r="G137" s="28">
        <f>SUM(G28+G33+G83+G112+G121+G124+G131+G133+G135+G136)</f>
        <v>2683136</v>
      </c>
      <c r="H137" s="39">
        <f>SUM(D137*100/G137)</f>
        <v>137.39530907117643</v>
      </c>
      <c r="I137"/>
      <c r="J137" s="89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12" customFormat="1" ht="46.5">
      <c r="A138" s="48"/>
      <c r="B138" s="36" t="s">
        <v>120</v>
      </c>
      <c r="C138" s="32">
        <f>SUM(C25-C137)</f>
        <v>788000</v>
      </c>
      <c r="D138" s="32">
        <f>SUM(D25-D137)</f>
        <v>807044</v>
      </c>
      <c r="E138" s="33">
        <f>SUM(D138*100/C138)</f>
        <v>102.41675126903553</v>
      </c>
      <c r="F138" s="34"/>
      <c r="G138" s="32">
        <f>SUM(G25-G137)</f>
        <v>880108</v>
      </c>
      <c r="H138" s="33"/>
      <c r="I138"/>
      <c r="J138" s="89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3" customFormat="1" ht="18.75">
      <c r="A139" s="76"/>
      <c r="B139" s="77"/>
      <c r="C139" s="78"/>
      <c r="D139" s="79"/>
      <c r="E139" s="80"/>
      <c r="F139" s="81"/>
      <c r="G139" s="78"/>
      <c r="H139" s="80"/>
      <c r="I139"/>
      <c r="J139" s="8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5" customFormat="1" ht="21">
      <c r="A140" s="97" t="s">
        <v>152</v>
      </c>
      <c r="B140" s="97"/>
      <c r="C140" s="83"/>
      <c r="D140" s="19"/>
      <c r="E140" s="20"/>
      <c r="F140" s="21"/>
      <c r="G140" s="19"/>
      <c r="H140" s="84"/>
      <c r="I140"/>
      <c r="J140" s="89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ht="15">
      <c r="J141" s="89"/>
    </row>
    <row r="142" ht="15">
      <c r="J142" s="89"/>
    </row>
    <row r="143" ht="15">
      <c r="J143" s="89"/>
    </row>
    <row r="144" ht="15">
      <c r="J144" s="89"/>
    </row>
    <row r="145" ht="15">
      <c r="J145" s="89"/>
    </row>
    <row r="146" ht="15">
      <c r="J146" s="89"/>
    </row>
  </sheetData>
  <sheetProtection/>
  <mergeCells count="3">
    <mergeCell ref="A140:B140"/>
    <mergeCell ref="A2:G2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rowBreaks count="1" manualBreakCount="1">
    <brk id="26" max="8" man="1"/>
  </rowBreaks>
  <ignoredErrors>
    <ignoredError sqref="C11:D11 C5:D5 G107 C107:D107 D1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2017-02-17T11:49:56Z</cp:lastPrinted>
  <dcterms:created xsi:type="dcterms:W3CDTF">2006-09-16T00:00:00Z</dcterms:created>
  <dcterms:modified xsi:type="dcterms:W3CDTF">2019-06-05T11:01:53Z</dcterms:modified>
  <cp:category/>
  <cp:version/>
  <cp:contentType/>
  <cp:contentStatus/>
</cp:coreProperties>
</file>